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Interactive Tools/FINAL PROTECTED Spreadsheets_PW Nutr14/"/>
    </mc:Choice>
  </mc:AlternateContent>
  <xr:revisionPtr revIDLastSave="0" documentId="8_{0FC8F64F-08DD-468F-B9FF-EDE6EF366B0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GMP Drink Mix" sheetId="8" r:id="rId1"/>
    <sheet name="GMP READY" sheetId="7" r:id="rId2"/>
    <sheet name="GMP ULTRA-Vanilla" sheetId="11" r:id="rId3"/>
    <sheet name="GMP ULTRA-Lemonade" sheetId="12" r:id="rId4"/>
    <sheet name="GMP Mix-In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7" l="1"/>
  <c r="B11" i="8" l="1"/>
  <c r="B9" i="8"/>
  <c r="B20" i="13" l="1"/>
  <c r="AP20" i="13" s="1"/>
  <c r="B19" i="13"/>
  <c r="AP19" i="13" s="1"/>
  <c r="B18" i="13"/>
  <c r="AJ18" i="13" s="1"/>
  <c r="B13" i="13"/>
  <c r="B11" i="13"/>
  <c r="B14" i="13"/>
  <c r="AP14" i="13" s="1"/>
  <c r="B9" i="13"/>
  <c r="B7" i="13"/>
  <c r="B8" i="13" s="1"/>
  <c r="B10" i="13"/>
  <c r="AP10" i="13" s="1"/>
  <c r="B13" i="12"/>
  <c r="AL13" i="12" s="1"/>
  <c r="B12" i="12"/>
  <c r="B9" i="12"/>
  <c r="B48" i="12"/>
  <c r="Z48" i="12" s="1"/>
  <c r="B47" i="12"/>
  <c r="D47" i="12" s="1"/>
  <c r="B46" i="12"/>
  <c r="AP46" i="12" s="1"/>
  <c r="B45" i="12"/>
  <c r="AB45" i="12" s="1"/>
  <c r="B44" i="12"/>
  <c r="Z44" i="12" s="1"/>
  <c r="B43" i="12"/>
  <c r="AB43" i="12" s="1"/>
  <c r="B42" i="12"/>
  <c r="AP42" i="12" s="1"/>
  <c r="B41" i="12"/>
  <c r="X41" i="12" s="1"/>
  <c r="B40" i="12"/>
  <c r="R40" i="12" s="1"/>
  <c r="B39" i="12"/>
  <c r="AP39" i="12" s="1"/>
  <c r="B38" i="12"/>
  <c r="AP38" i="12" s="1"/>
  <c r="B37" i="12"/>
  <c r="X37" i="12" s="1"/>
  <c r="B36" i="12"/>
  <c r="Z36" i="12" s="1"/>
  <c r="B35" i="12"/>
  <c r="L35" i="12" s="1"/>
  <c r="B31" i="12"/>
  <c r="B30" i="12"/>
  <c r="AJ30" i="12" s="1"/>
  <c r="B29" i="12"/>
  <c r="B28" i="12"/>
  <c r="AB28" i="12" s="1"/>
  <c r="B27" i="12"/>
  <c r="AN27" i="12" s="1"/>
  <c r="B26" i="12"/>
  <c r="AP26" i="12" s="1"/>
  <c r="B25" i="12"/>
  <c r="F25" i="12" s="1"/>
  <c r="B24" i="12"/>
  <c r="AL24" i="12"/>
  <c r="B23" i="12"/>
  <c r="B22" i="12"/>
  <c r="AP22" i="12" s="1"/>
  <c r="B21" i="12"/>
  <c r="AJ21" i="12"/>
  <c r="B20" i="12"/>
  <c r="AL20" i="12" s="1"/>
  <c r="B19" i="12"/>
  <c r="B18" i="12"/>
  <c r="AP18" i="12" s="1"/>
  <c r="B17" i="12"/>
  <c r="AJ17" i="12" s="1"/>
  <c r="B11" i="12"/>
  <c r="B10" i="12"/>
  <c r="AJ10" i="12" s="1"/>
  <c r="B7" i="12"/>
  <c r="B8" i="12" s="1"/>
  <c r="B48" i="11"/>
  <c r="AP48" i="11" s="1"/>
  <c r="B47" i="11"/>
  <c r="V47" i="11" s="1"/>
  <c r="B46" i="11"/>
  <c r="AN46" i="11" s="1"/>
  <c r="B45" i="11"/>
  <c r="Z45" i="11" s="1"/>
  <c r="B44" i="11"/>
  <c r="L44" i="11" s="1"/>
  <c r="B43" i="11"/>
  <c r="AJ43" i="11" s="1"/>
  <c r="B42" i="11"/>
  <c r="X42" i="11" s="1"/>
  <c r="B41" i="11"/>
  <c r="B40" i="11"/>
  <c r="AP40" i="11" s="1"/>
  <c r="B39" i="11"/>
  <c r="AJ39" i="11" s="1"/>
  <c r="B38" i="11"/>
  <c r="AL38" i="11" s="1"/>
  <c r="B37" i="11"/>
  <c r="AF37" i="11" s="1"/>
  <c r="B36" i="11"/>
  <c r="AP36" i="11" s="1"/>
  <c r="B35" i="11"/>
  <c r="AJ35" i="11" s="1"/>
  <c r="B31" i="11"/>
  <c r="B30" i="11"/>
  <c r="R30" i="11" s="1"/>
  <c r="B29" i="11"/>
  <c r="AP29" i="11"/>
  <c r="B28" i="11"/>
  <c r="AJ28" i="11" s="1"/>
  <c r="B27" i="11"/>
  <c r="X27" i="11" s="1"/>
  <c r="B26" i="11"/>
  <c r="AN26" i="11"/>
  <c r="B25" i="11"/>
  <c r="AP25" i="11" s="1"/>
  <c r="B24" i="11"/>
  <c r="AL24" i="11" s="1"/>
  <c r="B23" i="11"/>
  <c r="AN23" i="11" s="1"/>
  <c r="B22" i="11"/>
  <c r="AN22" i="11" s="1"/>
  <c r="B21" i="11"/>
  <c r="AP21" i="11" s="1"/>
  <c r="B20" i="11"/>
  <c r="L20" i="11" s="1"/>
  <c r="B19" i="11"/>
  <c r="B18" i="11"/>
  <c r="AN18" i="11" s="1"/>
  <c r="B17" i="11"/>
  <c r="AP17" i="11" s="1"/>
  <c r="B13" i="11"/>
  <c r="H13" i="11" s="1"/>
  <c r="B12" i="11"/>
  <c r="B11" i="11"/>
  <c r="B9" i="11"/>
  <c r="B7" i="11"/>
  <c r="B8" i="11" s="1"/>
  <c r="AJ42" i="11"/>
  <c r="AL19" i="11"/>
  <c r="B10" i="11"/>
  <c r="AP10" i="11" s="1"/>
  <c r="B31" i="7"/>
  <c r="AJ31" i="7" s="1"/>
  <c r="B27" i="7"/>
  <c r="N14" i="13"/>
  <c r="AJ10" i="13"/>
  <c r="D14" i="13"/>
  <c r="T14" i="13"/>
  <c r="AJ14" i="13"/>
  <c r="D19" i="13"/>
  <c r="AJ19" i="13"/>
  <c r="N20" i="13"/>
  <c r="F14" i="13"/>
  <c r="V14" i="13"/>
  <c r="AL14" i="13"/>
  <c r="L19" i="13"/>
  <c r="D20" i="13"/>
  <c r="L14" i="13"/>
  <c r="AB14" i="13"/>
  <c r="T19" i="13"/>
  <c r="V20" i="13"/>
  <c r="AD14" i="13"/>
  <c r="AB19" i="13"/>
  <c r="H14" i="13"/>
  <c r="P14" i="13"/>
  <c r="X14" i="13"/>
  <c r="AF14" i="13"/>
  <c r="AN14" i="13"/>
  <c r="J14" i="13"/>
  <c r="R14" i="13"/>
  <c r="Z14" i="13"/>
  <c r="AH14" i="13"/>
  <c r="Z10" i="13"/>
  <c r="F19" i="13"/>
  <c r="N19" i="13"/>
  <c r="V19" i="13"/>
  <c r="AD19" i="13"/>
  <c r="AL19" i="13"/>
  <c r="P20" i="13"/>
  <c r="AF20" i="13"/>
  <c r="J18" i="13"/>
  <c r="H19" i="13"/>
  <c r="P19" i="13"/>
  <c r="X19" i="13"/>
  <c r="AF19" i="13"/>
  <c r="AN19" i="13"/>
  <c r="R20" i="13"/>
  <c r="AH20" i="13"/>
  <c r="J19" i="13"/>
  <c r="R19" i="13"/>
  <c r="Z19" i="13"/>
  <c r="AH19" i="13"/>
  <c r="D28" i="12"/>
  <c r="D18" i="12"/>
  <c r="H13" i="12"/>
  <c r="AL25" i="12"/>
  <c r="L26" i="12"/>
  <c r="AJ28" i="12"/>
  <c r="L42" i="12"/>
  <c r="T47" i="12"/>
  <c r="L18" i="12"/>
  <c r="N21" i="12"/>
  <c r="T26" i="12"/>
  <c r="AB38" i="12"/>
  <c r="L43" i="12"/>
  <c r="AJ47" i="12"/>
  <c r="T18" i="12"/>
  <c r="AB20" i="12"/>
  <c r="D26" i="12"/>
  <c r="AB26" i="12"/>
  <c r="AB42" i="12"/>
  <c r="AB18" i="12"/>
  <c r="D20" i="12"/>
  <c r="H26" i="12"/>
  <c r="AJ26" i="12"/>
  <c r="T28" i="12"/>
  <c r="D42" i="12"/>
  <c r="AJ42" i="12"/>
  <c r="L47" i="12"/>
  <c r="P13" i="12"/>
  <c r="AD21" i="12"/>
  <c r="AN22" i="12"/>
  <c r="H24" i="12"/>
  <c r="AN24" i="12"/>
  <c r="AN30" i="12"/>
  <c r="L39" i="12"/>
  <c r="R44" i="12"/>
  <c r="F45" i="12"/>
  <c r="F46" i="12"/>
  <c r="V46" i="12"/>
  <c r="AL10" i="12"/>
  <c r="D13" i="12"/>
  <c r="P18" i="12"/>
  <c r="AF20" i="12"/>
  <c r="F21" i="12"/>
  <c r="AL21" i="12"/>
  <c r="AB22" i="12"/>
  <c r="L24" i="12"/>
  <c r="AB24" i="12"/>
  <c r="X26" i="12"/>
  <c r="AN26" i="12"/>
  <c r="N30" i="12"/>
  <c r="AB35" i="12"/>
  <c r="F38" i="12"/>
  <c r="V38" i="12"/>
  <c r="T39" i="12"/>
  <c r="N42" i="12"/>
  <c r="D43" i="12"/>
  <c r="AP44" i="12"/>
  <c r="T45" i="12"/>
  <c r="L46" i="12"/>
  <c r="AB47" i="12"/>
  <c r="P24" i="12"/>
  <c r="P22" i="12"/>
  <c r="AF24" i="12"/>
  <c r="P30" i="12"/>
  <c r="AB39" i="12"/>
  <c r="V45" i="12"/>
  <c r="N46" i="12"/>
  <c r="V10" i="12"/>
  <c r="L13" i="12"/>
  <c r="AB13" i="12"/>
  <c r="H18" i="12"/>
  <c r="H20" i="12"/>
  <c r="X20" i="12"/>
  <c r="V21" i="12"/>
  <c r="D22" i="12"/>
  <c r="T22" i="12"/>
  <c r="D24" i="12"/>
  <c r="T24" i="12"/>
  <c r="AJ24" i="12"/>
  <c r="P26" i="12"/>
  <c r="AF26" i="12"/>
  <c r="D35" i="12"/>
  <c r="N38" i="12"/>
  <c r="D39" i="12"/>
  <c r="AJ39" i="12"/>
  <c r="AB41" i="12"/>
  <c r="F42" i="12"/>
  <c r="T43" i="12"/>
  <c r="J44" i="12"/>
  <c r="AJ45" i="12"/>
  <c r="AJ46" i="12"/>
  <c r="AF13" i="12"/>
  <c r="X24" i="12"/>
  <c r="AN19" i="12"/>
  <c r="AF19" i="12"/>
  <c r="X19" i="12"/>
  <c r="P19" i="12"/>
  <c r="H19" i="12"/>
  <c r="AL19" i="12"/>
  <c r="AD19" i="12"/>
  <c r="V19" i="12"/>
  <c r="N19" i="12"/>
  <c r="F19" i="12"/>
  <c r="AJ19" i="12"/>
  <c r="AB19" i="12"/>
  <c r="T19" i="12"/>
  <c r="L19" i="12"/>
  <c r="D19" i="12"/>
  <c r="AH19" i="12"/>
  <c r="J19" i="12"/>
  <c r="AP19" i="12"/>
  <c r="R19" i="12"/>
  <c r="AN23" i="12"/>
  <c r="AF23" i="12"/>
  <c r="X23" i="12"/>
  <c r="P23" i="12"/>
  <c r="H23" i="12"/>
  <c r="AH23" i="12"/>
  <c r="AL23" i="12"/>
  <c r="AD23" i="12"/>
  <c r="V23" i="12"/>
  <c r="N23" i="12"/>
  <c r="F23" i="12"/>
  <c r="AP23" i="12"/>
  <c r="R23" i="12"/>
  <c r="AJ23" i="12"/>
  <c r="AB23" i="12"/>
  <c r="T23" i="12"/>
  <c r="L23" i="12"/>
  <c r="D23" i="12"/>
  <c r="Z23" i="12"/>
  <c r="J23" i="12"/>
  <c r="Z19" i="12"/>
  <c r="R27" i="12"/>
  <c r="AL29" i="12"/>
  <c r="AD29" i="12"/>
  <c r="V29" i="12"/>
  <c r="N29" i="12"/>
  <c r="F29" i="12"/>
  <c r="AJ29" i="12"/>
  <c r="AB29" i="12"/>
  <c r="T29" i="12"/>
  <c r="L29" i="12"/>
  <c r="D29" i="12"/>
  <c r="H10" i="12"/>
  <c r="P10" i="12"/>
  <c r="X10" i="12"/>
  <c r="AF10" i="12"/>
  <c r="AN10" i="12"/>
  <c r="J13" i="12"/>
  <c r="R13" i="12"/>
  <c r="Z13" i="12"/>
  <c r="AH13" i="12"/>
  <c r="AP13" i="12"/>
  <c r="AN17" i="12"/>
  <c r="F18" i="12"/>
  <c r="N18" i="12"/>
  <c r="V18" i="12"/>
  <c r="AD18" i="12"/>
  <c r="AL18" i="12"/>
  <c r="J20" i="12"/>
  <c r="R20" i="12"/>
  <c r="Z20" i="12"/>
  <c r="AH20" i="12"/>
  <c r="AP20" i="12"/>
  <c r="H21" i="12"/>
  <c r="P21" i="12"/>
  <c r="X21" i="12"/>
  <c r="AF21" i="12"/>
  <c r="AN21" i="12"/>
  <c r="F22" i="12"/>
  <c r="N22" i="12"/>
  <c r="V22" i="12"/>
  <c r="AD22" i="12"/>
  <c r="AL22" i="12"/>
  <c r="J24" i="12"/>
  <c r="R24" i="12"/>
  <c r="Z24" i="12"/>
  <c r="AH24" i="12"/>
  <c r="AP24" i="12"/>
  <c r="H25" i="12"/>
  <c r="P25" i="12"/>
  <c r="X25" i="12"/>
  <c r="AF25" i="12"/>
  <c r="AN25" i="12"/>
  <c r="F26" i="12"/>
  <c r="N26" i="12"/>
  <c r="V26" i="12"/>
  <c r="AD26" i="12"/>
  <c r="AL26" i="12"/>
  <c r="D27" i="12"/>
  <c r="AJ27" i="12"/>
  <c r="X28" i="12"/>
  <c r="P28" i="12"/>
  <c r="AD28" i="12"/>
  <c r="V28" i="12"/>
  <c r="R28" i="12"/>
  <c r="AH28" i="12"/>
  <c r="H29" i="12"/>
  <c r="X29" i="12"/>
  <c r="AN29" i="12"/>
  <c r="J35" i="12"/>
  <c r="AP27" i="12"/>
  <c r="R29" i="12"/>
  <c r="R10" i="12"/>
  <c r="AH10" i="12"/>
  <c r="J17" i="12"/>
  <c r="J21" i="12"/>
  <c r="R21" i="12"/>
  <c r="Z21" i="12"/>
  <c r="AH21" i="12"/>
  <c r="AP21" i="12"/>
  <c r="J25" i="12"/>
  <c r="R25" i="12"/>
  <c r="Z25" i="12"/>
  <c r="AH25" i="12"/>
  <c r="AP25" i="12"/>
  <c r="AD27" i="12"/>
  <c r="J29" i="12"/>
  <c r="Z29" i="12"/>
  <c r="AP29" i="12"/>
  <c r="AN36" i="12"/>
  <c r="AF36" i="12"/>
  <c r="H36" i="12"/>
  <c r="AL36" i="12"/>
  <c r="N36" i="12"/>
  <c r="F36" i="12"/>
  <c r="T36" i="12"/>
  <c r="L36" i="12"/>
  <c r="AN48" i="12"/>
  <c r="AF48" i="12"/>
  <c r="X48" i="12"/>
  <c r="P48" i="12"/>
  <c r="H48" i="12"/>
  <c r="AL48" i="12"/>
  <c r="AD48" i="12"/>
  <c r="V48" i="12"/>
  <c r="N48" i="12"/>
  <c r="F48" i="12"/>
  <c r="AJ48" i="12"/>
  <c r="AB48" i="12"/>
  <c r="T48" i="12"/>
  <c r="L48" i="12"/>
  <c r="D48" i="12"/>
  <c r="AH48" i="12"/>
  <c r="AH29" i="12"/>
  <c r="X40" i="12"/>
  <c r="P40" i="12"/>
  <c r="AD40" i="12"/>
  <c r="V40" i="12"/>
  <c r="AJ40" i="12"/>
  <c r="AB40" i="12"/>
  <c r="D40" i="12"/>
  <c r="AH40" i="12"/>
  <c r="J10" i="12"/>
  <c r="Z10" i="12"/>
  <c r="AP10" i="12"/>
  <c r="D10" i="12"/>
  <c r="L10" i="12"/>
  <c r="T10" i="12"/>
  <c r="AB10" i="12"/>
  <c r="F13" i="12"/>
  <c r="N13" i="12"/>
  <c r="V13" i="12"/>
  <c r="AD13" i="12"/>
  <c r="J18" i="12"/>
  <c r="R18" i="12"/>
  <c r="Z18" i="12"/>
  <c r="AH18" i="12"/>
  <c r="F20" i="12"/>
  <c r="N20" i="12"/>
  <c r="V20" i="12"/>
  <c r="AD20" i="12"/>
  <c r="D21" i="12"/>
  <c r="L21" i="12"/>
  <c r="T21" i="12"/>
  <c r="AB21" i="12"/>
  <c r="J22" i="12"/>
  <c r="R22" i="12"/>
  <c r="Z22" i="12"/>
  <c r="AH22" i="12"/>
  <c r="F24" i="12"/>
  <c r="N24" i="12"/>
  <c r="V24" i="12"/>
  <c r="AD24" i="12"/>
  <c r="D25" i="12"/>
  <c r="L25" i="12"/>
  <c r="T25" i="12"/>
  <c r="AB25" i="12"/>
  <c r="J26" i="12"/>
  <c r="R26" i="12"/>
  <c r="Z26" i="12"/>
  <c r="AH26" i="12"/>
  <c r="H27" i="12"/>
  <c r="J28" i="12"/>
  <c r="AP28" i="12"/>
  <c r="P29" i="12"/>
  <c r="AF29" i="12"/>
  <c r="AP35" i="12"/>
  <c r="AH35" i="12"/>
  <c r="Z35" i="12"/>
  <c r="R35" i="12"/>
  <c r="AN35" i="12"/>
  <c r="AF35" i="12"/>
  <c r="X35" i="12"/>
  <c r="P35" i="12"/>
  <c r="H35" i="12"/>
  <c r="AL35" i="12"/>
  <c r="AD35" i="12"/>
  <c r="V35" i="12"/>
  <c r="N35" i="12"/>
  <c r="F35" i="12"/>
  <c r="T35" i="12"/>
  <c r="J36" i="12"/>
  <c r="AP36" i="12"/>
  <c r="Z40" i="12"/>
  <c r="AN44" i="12"/>
  <c r="AF44" i="12"/>
  <c r="X44" i="12"/>
  <c r="P44" i="12"/>
  <c r="H44" i="12"/>
  <c r="AL44" i="12"/>
  <c r="AD44" i="12"/>
  <c r="V44" i="12"/>
  <c r="N44" i="12"/>
  <c r="F44" i="12"/>
  <c r="AJ44" i="12"/>
  <c r="AB44" i="12"/>
  <c r="T44" i="12"/>
  <c r="L44" i="12"/>
  <c r="D44" i="12"/>
  <c r="AH44" i="12"/>
  <c r="J48" i="12"/>
  <c r="AP48" i="12"/>
  <c r="J30" i="12"/>
  <c r="AP30" i="12"/>
  <c r="AH37" i="12"/>
  <c r="H38" i="12"/>
  <c r="P38" i="12"/>
  <c r="X38" i="12"/>
  <c r="AF38" i="12"/>
  <c r="AN38" i="12"/>
  <c r="F39" i="12"/>
  <c r="N39" i="12"/>
  <c r="V39" i="12"/>
  <c r="AD39" i="12"/>
  <c r="AL39" i="12"/>
  <c r="J41" i="12"/>
  <c r="H42" i="12"/>
  <c r="P42" i="12"/>
  <c r="X42" i="12"/>
  <c r="AF42" i="12"/>
  <c r="AN42" i="12"/>
  <c r="F43" i="12"/>
  <c r="N43" i="12"/>
  <c r="V43" i="12"/>
  <c r="AD43" i="12"/>
  <c r="AL43" i="12"/>
  <c r="Z45" i="12"/>
  <c r="H46" i="12"/>
  <c r="P46" i="12"/>
  <c r="X46" i="12"/>
  <c r="AF46" i="12"/>
  <c r="AN46" i="12"/>
  <c r="F47" i="12"/>
  <c r="N47" i="12"/>
  <c r="V47" i="12"/>
  <c r="AD47" i="12"/>
  <c r="AL47" i="12"/>
  <c r="D30" i="12"/>
  <c r="D37" i="12"/>
  <c r="J38" i="12"/>
  <c r="R38" i="12"/>
  <c r="Z38" i="12"/>
  <c r="AH38" i="12"/>
  <c r="H39" i="12"/>
  <c r="P39" i="12"/>
  <c r="X39" i="12"/>
  <c r="AF39" i="12"/>
  <c r="AN39" i="12"/>
  <c r="J42" i="12"/>
  <c r="R42" i="12"/>
  <c r="Z42" i="12"/>
  <c r="AH42" i="12"/>
  <c r="H43" i="12"/>
  <c r="P43" i="12"/>
  <c r="X43" i="12"/>
  <c r="AF43" i="12"/>
  <c r="AN43" i="12"/>
  <c r="J46" i="12"/>
  <c r="R46" i="12"/>
  <c r="Z46" i="12"/>
  <c r="AH46" i="12"/>
  <c r="H47" i="12"/>
  <c r="P47" i="12"/>
  <c r="X47" i="12"/>
  <c r="AF47" i="12"/>
  <c r="AN47" i="12"/>
  <c r="J39" i="12"/>
  <c r="R39" i="12"/>
  <c r="Z39" i="12"/>
  <c r="AH39" i="12"/>
  <c r="J43" i="12"/>
  <c r="R43" i="12"/>
  <c r="Z43" i="12"/>
  <c r="AH43" i="12"/>
  <c r="J47" i="12"/>
  <c r="R47" i="12"/>
  <c r="Z47" i="12"/>
  <c r="AH47" i="12"/>
  <c r="D17" i="11"/>
  <c r="D21" i="11"/>
  <c r="AF28" i="11"/>
  <c r="L29" i="11"/>
  <c r="V39" i="11"/>
  <c r="AL47" i="11"/>
  <c r="AJ48" i="11"/>
  <c r="L17" i="11"/>
  <c r="L21" i="11"/>
  <c r="AN28" i="11"/>
  <c r="AB29" i="11"/>
  <c r="AL39" i="11"/>
  <c r="T17" i="11"/>
  <c r="P28" i="11"/>
  <c r="H46" i="11"/>
  <c r="F47" i="11"/>
  <c r="AJ17" i="11"/>
  <c r="N24" i="11"/>
  <c r="D29" i="11"/>
  <c r="H38" i="11"/>
  <c r="F39" i="11"/>
  <c r="P19" i="11"/>
  <c r="AB25" i="11"/>
  <c r="N42" i="11"/>
  <c r="N43" i="11"/>
  <c r="P13" i="11"/>
  <c r="N19" i="11"/>
  <c r="AF19" i="11"/>
  <c r="H25" i="11"/>
  <c r="T25" i="11"/>
  <c r="F28" i="11"/>
  <c r="F29" i="11"/>
  <c r="AJ29" i="11"/>
  <c r="D35" i="11"/>
  <c r="D36" i="11"/>
  <c r="P38" i="11"/>
  <c r="AD39" i="11"/>
  <c r="H42" i="11"/>
  <c r="AN42" i="11"/>
  <c r="L43" i="11"/>
  <c r="AB43" i="11"/>
  <c r="AJ44" i="11"/>
  <c r="AF46" i="11"/>
  <c r="T47" i="11"/>
  <c r="AD10" i="11"/>
  <c r="AB17" i="11"/>
  <c r="F19" i="11"/>
  <c r="V19" i="11"/>
  <c r="H23" i="11"/>
  <c r="D25" i="11"/>
  <c r="N25" i="11"/>
  <c r="AJ25" i="11"/>
  <c r="N28" i="11"/>
  <c r="AD28" i="11"/>
  <c r="T29" i="11"/>
  <c r="H35" i="11"/>
  <c r="T36" i="11"/>
  <c r="AF38" i="11"/>
  <c r="N39" i="11"/>
  <c r="D42" i="11"/>
  <c r="AF42" i="11"/>
  <c r="D43" i="11"/>
  <c r="T43" i="11"/>
  <c r="AL43" i="11"/>
  <c r="R45" i="11"/>
  <c r="L47" i="11"/>
  <c r="AB48" i="11"/>
  <c r="AN19" i="11"/>
  <c r="AF23" i="11"/>
  <c r="L25" i="11"/>
  <c r="AP30" i="11"/>
  <c r="AD43" i="11"/>
  <c r="H19" i="11"/>
  <c r="X19" i="11"/>
  <c r="P23" i="11"/>
  <c r="F25" i="11"/>
  <c r="P25" i="11"/>
  <c r="N35" i="11"/>
  <c r="AB36" i="11"/>
  <c r="F42" i="11"/>
  <c r="AL42" i="11"/>
  <c r="F43" i="11"/>
  <c r="V43" i="11"/>
  <c r="N47" i="11"/>
  <c r="AD47" i="11"/>
  <c r="R18" i="11"/>
  <c r="J22" i="11"/>
  <c r="Z22" i="11"/>
  <c r="AP22" i="11"/>
  <c r="Z26" i="11"/>
  <c r="AN37" i="11"/>
  <c r="N37" i="11"/>
  <c r="AN41" i="11"/>
  <c r="AF41" i="11"/>
  <c r="X41" i="11"/>
  <c r="P41" i="11"/>
  <c r="H41" i="11"/>
  <c r="AL41" i="11"/>
  <c r="AD41" i="11"/>
  <c r="V41" i="11"/>
  <c r="N41" i="11"/>
  <c r="F41" i="11"/>
  <c r="AJ41" i="11"/>
  <c r="AB41" i="11"/>
  <c r="T41" i="11"/>
  <c r="L41" i="11"/>
  <c r="D41" i="11"/>
  <c r="X10" i="11"/>
  <c r="F17" i="11"/>
  <c r="N17" i="11"/>
  <c r="V17" i="11"/>
  <c r="AD17" i="11"/>
  <c r="AL17" i="11"/>
  <c r="L18" i="11"/>
  <c r="AB18" i="11"/>
  <c r="J19" i="11"/>
  <c r="R19" i="11"/>
  <c r="Z19" i="11"/>
  <c r="AH19" i="11"/>
  <c r="AP19" i="11"/>
  <c r="H20" i="11"/>
  <c r="AN20" i="11"/>
  <c r="F21" i="11"/>
  <c r="N21" i="11"/>
  <c r="V21" i="11"/>
  <c r="AD21" i="11"/>
  <c r="AL21" i="11"/>
  <c r="D22" i="11"/>
  <c r="L22" i="11"/>
  <c r="T22" i="11"/>
  <c r="AB22" i="11"/>
  <c r="AJ22" i="11"/>
  <c r="J23" i="11"/>
  <c r="R23" i="11"/>
  <c r="Z23" i="11"/>
  <c r="AH23" i="11"/>
  <c r="AP23" i="11"/>
  <c r="H24" i="11"/>
  <c r="AN24" i="11"/>
  <c r="V25" i="11"/>
  <c r="AD25" i="11"/>
  <c r="AL25" i="11"/>
  <c r="D26" i="11"/>
  <c r="L26" i="11"/>
  <c r="T26" i="11"/>
  <c r="AB26" i="11"/>
  <c r="AJ26" i="11"/>
  <c r="R27" i="11"/>
  <c r="AP37" i="11"/>
  <c r="J41" i="11"/>
  <c r="AP41" i="11"/>
  <c r="Z18" i="11"/>
  <c r="R22" i="11"/>
  <c r="J26" i="11"/>
  <c r="AH26" i="11"/>
  <c r="AP26" i="11"/>
  <c r="AH37" i="11"/>
  <c r="AH41" i="11"/>
  <c r="Z10" i="11"/>
  <c r="T13" i="11"/>
  <c r="H17" i="11"/>
  <c r="P17" i="11"/>
  <c r="X17" i="11"/>
  <c r="AF17" i="11"/>
  <c r="AN17" i="11"/>
  <c r="F18" i="11"/>
  <c r="N18" i="11"/>
  <c r="V18" i="11"/>
  <c r="AD18" i="11"/>
  <c r="AL18" i="11"/>
  <c r="D19" i="11"/>
  <c r="L19" i="11"/>
  <c r="T19" i="11"/>
  <c r="AB19" i="11"/>
  <c r="AJ19" i="11"/>
  <c r="Z20" i="11"/>
  <c r="H21" i="11"/>
  <c r="P21" i="11"/>
  <c r="X21" i="11"/>
  <c r="AF21" i="11"/>
  <c r="AN21" i="11"/>
  <c r="F22" i="11"/>
  <c r="N22" i="11"/>
  <c r="V22" i="11"/>
  <c r="AD22" i="11"/>
  <c r="AL22" i="11"/>
  <c r="D23" i="11"/>
  <c r="L23" i="11"/>
  <c r="T23" i="11"/>
  <c r="AB23" i="11"/>
  <c r="AJ23" i="11"/>
  <c r="Z24" i="11"/>
  <c r="X25" i="11"/>
  <c r="AF25" i="11"/>
  <c r="AN25" i="11"/>
  <c r="F26" i="11"/>
  <c r="N26" i="11"/>
  <c r="V26" i="11"/>
  <c r="AD26" i="11"/>
  <c r="AL26" i="11"/>
  <c r="T27" i="11"/>
  <c r="R41" i="11"/>
  <c r="AN45" i="11"/>
  <c r="AF45" i="11"/>
  <c r="X45" i="11"/>
  <c r="P45" i="11"/>
  <c r="H45" i="11"/>
  <c r="AL45" i="11"/>
  <c r="AD45" i="11"/>
  <c r="V45" i="11"/>
  <c r="N45" i="11"/>
  <c r="F45" i="11"/>
  <c r="AJ45" i="11"/>
  <c r="AB45" i="11"/>
  <c r="T45" i="11"/>
  <c r="L45" i="11"/>
  <c r="D45" i="11"/>
  <c r="AH45" i="11"/>
  <c r="J18" i="11"/>
  <c r="AH18" i="11"/>
  <c r="AH22" i="11"/>
  <c r="R26" i="11"/>
  <c r="J17" i="11"/>
  <c r="R17" i="11"/>
  <c r="Z17" i="11"/>
  <c r="AH17" i="11"/>
  <c r="H18" i="11"/>
  <c r="P18" i="11"/>
  <c r="X18" i="11"/>
  <c r="AF18" i="11"/>
  <c r="AD19" i="11"/>
  <c r="J21" i="11"/>
  <c r="R21" i="11"/>
  <c r="Z21" i="11"/>
  <c r="AH21" i="11"/>
  <c r="H22" i="11"/>
  <c r="P22" i="11"/>
  <c r="X22" i="11"/>
  <c r="AF22" i="11"/>
  <c r="F23" i="11"/>
  <c r="N23" i="11"/>
  <c r="V23" i="11"/>
  <c r="AD23" i="11"/>
  <c r="D24" i="11"/>
  <c r="J25" i="11"/>
  <c r="R25" i="11"/>
  <c r="Z25" i="11"/>
  <c r="AH25" i="11"/>
  <c r="H26" i="11"/>
  <c r="P26" i="11"/>
  <c r="X26" i="11"/>
  <c r="AF26" i="11"/>
  <c r="F27" i="11"/>
  <c r="AP27" i="11"/>
  <c r="P30" i="11"/>
  <c r="V30" i="11"/>
  <c r="AB30" i="11"/>
  <c r="AH30" i="11"/>
  <c r="Z41" i="11"/>
  <c r="J45" i="11"/>
  <c r="AP45" i="11"/>
  <c r="N29" i="11"/>
  <c r="V29" i="11"/>
  <c r="AD29" i="11"/>
  <c r="AL29" i="11"/>
  <c r="P35" i="11"/>
  <c r="X35" i="11"/>
  <c r="AF35" i="11"/>
  <c r="AN35" i="11"/>
  <c r="F36" i="11"/>
  <c r="N36" i="11"/>
  <c r="V36" i="11"/>
  <c r="AD36" i="11"/>
  <c r="AL36" i="11"/>
  <c r="J38" i="11"/>
  <c r="R38" i="11"/>
  <c r="Z38" i="11"/>
  <c r="AH38" i="11"/>
  <c r="AP38" i="11"/>
  <c r="H39" i="11"/>
  <c r="P39" i="11"/>
  <c r="X39" i="11"/>
  <c r="AF39" i="11"/>
  <c r="AN39" i="11"/>
  <c r="F40" i="11"/>
  <c r="AL40" i="11"/>
  <c r="J42" i="11"/>
  <c r="R42" i="11"/>
  <c r="Z42" i="11"/>
  <c r="AH42" i="11"/>
  <c r="AP42" i="11"/>
  <c r="H43" i="11"/>
  <c r="P43" i="11"/>
  <c r="X43" i="11"/>
  <c r="AF43" i="11"/>
  <c r="AN43" i="11"/>
  <c r="N44" i="11"/>
  <c r="J46" i="11"/>
  <c r="R46" i="11"/>
  <c r="Z46" i="11"/>
  <c r="AH46" i="11"/>
  <c r="AP46" i="11"/>
  <c r="H47" i="11"/>
  <c r="P47" i="11"/>
  <c r="X47" i="11"/>
  <c r="AF47" i="11"/>
  <c r="AN47" i="11"/>
  <c r="V48" i="11"/>
  <c r="J28" i="11"/>
  <c r="R28" i="11"/>
  <c r="Z28" i="11"/>
  <c r="AH28" i="11"/>
  <c r="AP28" i="11"/>
  <c r="H29" i="11"/>
  <c r="P29" i="11"/>
  <c r="X29" i="11"/>
  <c r="AF29" i="11"/>
  <c r="AN29" i="11"/>
  <c r="J35" i="11"/>
  <c r="R35" i="11"/>
  <c r="Z35" i="11"/>
  <c r="AH35" i="11"/>
  <c r="AP35" i="11"/>
  <c r="H36" i="11"/>
  <c r="P36" i="11"/>
  <c r="X36" i="11"/>
  <c r="AF36" i="11"/>
  <c r="AN36" i="11"/>
  <c r="D38" i="11"/>
  <c r="L38" i="11"/>
  <c r="T38" i="11"/>
  <c r="AB38" i="11"/>
  <c r="AJ38" i="11"/>
  <c r="J39" i="11"/>
  <c r="R39" i="11"/>
  <c r="Z39" i="11"/>
  <c r="AH39" i="11"/>
  <c r="AP39" i="11"/>
  <c r="AF40" i="11"/>
  <c r="L42" i="11"/>
  <c r="T42" i="11"/>
  <c r="AB42" i="11"/>
  <c r="J43" i="11"/>
  <c r="R43" i="11"/>
  <c r="Z43" i="11"/>
  <c r="AH43" i="11"/>
  <c r="AP43" i="11"/>
  <c r="X44" i="11"/>
  <c r="D46" i="11"/>
  <c r="L46" i="11"/>
  <c r="T46" i="11"/>
  <c r="AB46" i="11"/>
  <c r="J47" i="11"/>
  <c r="R47" i="11"/>
  <c r="Z47" i="11"/>
  <c r="AH47" i="11"/>
  <c r="P48" i="11"/>
  <c r="L28" i="11"/>
  <c r="T28" i="11"/>
  <c r="AB28" i="11"/>
  <c r="J29" i="11"/>
  <c r="R29" i="11"/>
  <c r="Z29" i="11"/>
  <c r="AH29" i="11"/>
  <c r="L35" i="11"/>
  <c r="T35" i="11"/>
  <c r="AB35" i="11"/>
  <c r="J36" i="11"/>
  <c r="R36" i="11"/>
  <c r="Z36" i="11"/>
  <c r="AH36" i="11"/>
  <c r="F38" i="11"/>
  <c r="N38" i="11"/>
  <c r="V38" i="11"/>
  <c r="AD38" i="11"/>
  <c r="D39" i="11"/>
  <c r="L39" i="11"/>
  <c r="T39" i="11"/>
  <c r="AB39" i="11"/>
  <c r="Z40" i="11"/>
  <c r="Z44" i="11"/>
  <c r="Z48" i="11"/>
  <c r="B15" i="7"/>
  <c r="B14" i="7"/>
  <c r="B13" i="7"/>
  <c r="B15" i="8"/>
  <c r="B14" i="8"/>
  <c r="B13" i="8"/>
  <c r="B26" i="8"/>
  <c r="X26" i="8" s="1"/>
  <c r="B53" i="8"/>
  <c r="AP53" i="8" s="1"/>
  <c r="B52" i="8"/>
  <c r="D52" i="8" s="1"/>
  <c r="B51" i="8"/>
  <c r="H51" i="8" s="1"/>
  <c r="B50" i="8"/>
  <c r="Z50" i="8" s="1"/>
  <c r="B49" i="8"/>
  <c r="AP49" i="8" s="1"/>
  <c r="B48" i="8"/>
  <c r="AN48" i="8" s="1"/>
  <c r="B47" i="8"/>
  <c r="X47" i="8" s="1"/>
  <c r="B46" i="8"/>
  <c r="Z46" i="8" s="1"/>
  <c r="B45" i="8"/>
  <c r="L45" i="8" s="1"/>
  <c r="B44" i="8"/>
  <c r="H44" i="8" s="1"/>
  <c r="B43" i="8"/>
  <c r="AL43" i="8" s="1"/>
  <c r="B42" i="8"/>
  <c r="AN42" i="8" s="1"/>
  <c r="B41" i="8"/>
  <c r="F41" i="8" s="1"/>
  <c r="B40" i="8"/>
  <c r="F40" i="8" s="1"/>
  <c r="B36" i="8"/>
  <c r="B35" i="8"/>
  <c r="AF35" i="8" s="1"/>
  <c r="B34" i="8"/>
  <c r="AD34" i="8" s="1"/>
  <c r="B33" i="8"/>
  <c r="AL33" i="8" s="1"/>
  <c r="B32" i="8"/>
  <c r="AF32" i="8" s="1"/>
  <c r="B31" i="8"/>
  <c r="AP31" i="8" s="1"/>
  <c r="B30" i="8"/>
  <c r="D30" i="8" s="1"/>
  <c r="B29" i="8"/>
  <c r="AN29" i="8" s="1"/>
  <c r="B28" i="8"/>
  <c r="AP28" i="8" s="1"/>
  <c r="B27" i="8"/>
  <c r="AN27" i="8" s="1"/>
  <c r="B25" i="8"/>
  <c r="P25" i="8" s="1"/>
  <c r="B24" i="8"/>
  <c r="AP24" i="8" s="1"/>
  <c r="B23" i="8"/>
  <c r="AN23" i="8" s="1"/>
  <c r="B22" i="8"/>
  <c r="AN22" i="8" s="1"/>
  <c r="B18" i="8"/>
  <c r="Z18" i="8" s="1"/>
  <c r="B17" i="8"/>
  <c r="F17" i="8" s="1"/>
  <c r="B16" i="8"/>
  <c r="B12" i="8"/>
  <c r="B8" i="7"/>
  <c r="B7" i="8"/>
  <c r="B8" i="8" s="1"/>
  <c r="B10" i="8"/>
  <c r="AJ10" i="8" s="1"/>
  <c r="B30" i="7"/>
  <c r="AF30" i="7" s="1"/>
  <c r="B54" i="7"/>
  <c r="T54" i="7" s="1"/>
  <c r="B53" i="7"/>
  <c r="R53" i="7" s="1"/>
  <c r="B52" i="7"/>
  <c r="B51" i="7"/>
  <c r="T51" i="7" s="1"/>
  <c r="B50" i="7"/>
  <c r="R50" i="7" s="1"/>
  <c r="B49" i="7"/>
  <c r="AL49" i="7" s="1"/>
  <c r="B48" i="7"/>
  <c r="B47" i="7"/>
  <c r="R47" i="7"/>
  <c r="B46" i="7"/>
  <c r="H46" i="7" s="1"/>
  <c r="B45" i="7"/>
  <c r="N45" i="7"/>
  <c r="B44" i="7"/>
  <c r="AF44" i="7" s="1"/>
  <c r="B43" i="7"/>
  <c r="P43" i="7" s="1"/>
  <c r="B42" i="7"/>
  <c r="AN42" i="7" s="1"/>
  <c r="B41" i="7"/>
  <c r="AH41" i="7" s="1"/>
  <c r="B37" i="7"/>
  <c r="B36" i="7"/>
  <c r="F36" i="7" s="1"/>
  <c r="B35" i="7"/>
  <c r="F35" i="7" s="1"/>
  <c r="B34" i="7"/>
  <c r="N34" i="7" s="1"/>
  <c r="B33" i="7"/>
  <c r="D33" i="7" s="1"/>
  <c r="B32" i="7"/>
  <c r="AH32" i="7" s="1"/>
  <c r="B29" i="7"/>
  <c r="AP29" i="7" s="1"/>
  <c r="B28" i="7"/>
  <c r="R28" i="7" s="1"/>
  <c r="X27" i="7"/>
  <c r="B26" i="7"/>
  <c r="V26" i="7" s="1"/>
  <c r="B25" i="7"/>
  <c r="AD25" i="7" s="1"/>
  <c r="B24" i="7"/>
  <c r="AP24" i="7" s="1"/>
  <c r="B23" i="7"/>
  <c r="AP23" i="7" s="1"/>
  <c r="B19" i="7"/>
  <c r="AB19" i="7" s="1"/>
  <c r="B18" i="7"/>
  <c r="AH18" i="7" s="1"/>
  <c r="B17" i="7"/>
  <c r="B16" i="7"/>
  <c r="B12" i="7"/>
  <c r="B11" i="7"/>
  <c r="B10" i="7"/>
  <c r="AN10" i="7" s="1"/>
  <c r="B9" i="7"/>
  <c r="L41" i="7"/>
  <c r="T23" i="7"/>
  <c r="V23" i="7"/>
  <c r="P41" i="7"/>
  <c r="AL52" i="7"/>
  <c r="AL48" i="7"/>
  <c r="AN30" i="7"/>
  <c r="H27" i="7"/>
  <c r="AL28" i="7"/>
  <c r="AN51" i="7"/>
  <c r="AB51" i="7"/>
  <c r="P31" i="7"/>
  <c r="Z47" i="7"/>
  <c r="AJ30" i="7"/>
  <c r="F34" i="7"/>
  <c r="AH48" i="7"/>
  <c r="V52" i="7"/>
  <c r="AJ52" i="7"/>
  <c r="N52" i="7"/>
  <c r="L52" i="7"/>
  <c r="F27" i="7"/>
  <c r="AJ51" i="7"/>
  <c r="AH51" i="7"/>
  <c r="T30" i="7"/>
  <c r="AF47" i="7"/>
  <c r="AL51" i="7"/>
  <c r="AJ18" i="7"/>
  <c r="H52" i="7"/>
  <c r="J52" i="7"/>
  <c r="AB44" i="7"/>
  <c r="Z28" i="7"/>
  <c r="F51" i="7"/>
  <c r="V47" i="7"/>
  <c r="X31" i="7"/>
  <c r="AP51" i="7"/>
  <c r="X43" i="7"/>
  <c r="AL31" i="7"/>
  <c r="N51" i="7"/>
  <c r="AH47" i="7"/>
  <c r="X51" i="7"/>
  <c r="AD43" i="7"/>
  <c r="V28" i="7"/>
  <c r="H47" i="7"/>
  <c r="Z51" i="7"/>
  <c r="AB52" i="7"/>
  <c r="AH30" i="7"/>
  <c r="AB30" i="7"/>
  <c r="L34" i="7"/>
  <c r="F26" i="7"/>
  <c r="F28" i="7"/>
  <c r="R52" i="7"/>
  <c r="X52" i="7"/>
  <c r="AP52" i="7"/>
  <c r="AN52" i="7"/>
  <c r="P34" i="7"/>
  <c r="R30" i="7"/>
  <c r="AP36" i="7"/>
  <c r="AD52" i="7"/>
  <c r="X30" i="7"/>
  <c r="T52" i="7"/>
  <c r="AF52" i="7"/>
  <c r="AH52" i="7"/>
  <c r="D30" i="7"/>
  <c r="AP30" i="7"/>
  <c r="AL34" i="7"/>
  <c r="AJ29" i="7"/>
  <c r="V32" i="7"/>
  <c r="P30" i="7"/>
  <c r="AL30" i="7"/>
  <c r="AD30" i="7"/>
  <c r="H29" i="7"/>
  <c r="N30" i="7"/>
  <c r="X34" i="7"/>
  <c r="AN36" i="7"/>
  <c r="AP47" i="7"/>
  <c r="AL47" i="7"/>
  <c r="AP27" i="7"/>
  <c r="N47" i="7"/>
  <c r="AH45" i="7"/>
  <c r="F48" i="7"/>
  <c r="AF48" i="7"/>
  <c r="D48" i="7"/>
  <c r="R48" i="7"/>
  <c r="AN48" i="7"/>
  <c r="V48" i="7"/>
  <c r="X48" i="7"/>
  <c r="L48" i="7"/>
  <c r="P48" i="7"/>
  <c r="AB48" i="7"/>
  <c r="T48" i="7"/>
  <c r="J48" i="7"/>
  <c r="AP48" i="7"/>
  <c r="F44" i="7"/>
  <c r="AD44" i="7"/>
  <c r="P52" i="7"/>
  <c r="Z52" i="7"/>
  <c r="D52" i="7"/>
  <c r="F52" i="7"/>
  <c r="Z48" i="7"/>
  <c r="AJ48" i="7"/>
  <c r="N48" i="7"/>
  <c r="H48" i="7"/>
  <c r="AD48" i="7"/>
  <c r="N35" i="7"/>
  <c r="AB31" i="7"/>
  <c r="L28" i="7"/>
  <c r="Z29" i="7"/>
  <c r="AP31" i="7"/>
  <c r="X45" i="7"/>
  <c r="AH34" i="7"/>
  <c r="Z34" i="7"/>
  <c r="AB53" i="7"/>
  <c r="AN28" i="7"/>
  <c r="J34" i="7"/>
  <c r="AD28" i="7"/>
  <c r="T28" i="7"/>
  <c r="AJ41" i="7"/>
  <c r="Z45" i="7"/>
  <c r="R45" i="7"/>
  <c r="V45" i="7"/>
  <c r="P45" i="7"/>
  <c r="AJ45" i="7"/>
  <c r="V34" i="7"/>
  <c r="T34" i="7"/>
  <c r="T29" i="7"/>
  <c r="Z49" i="7"/>
  <c r="AD34" i="7"/>
  <c r="D34" i="7"/>
  <c r="R34" i="7"/>
  <c r="AN25" i="7"/>
  <c r="N28" i="7"/>
  <c r="X28" i="7"/>
  <c r="T18" i="7"/>
  <c r="H28" i="7"/>
  <c r="AJ34" i="7"/>
  <c r="AH28" i="7"/>
  <c r="AF28" i="7"/>
  <c r="H34" i="7"/>
  <c r="AF24" i="7"/>
  <c r="AF41" i="7"/>
  <c r="AB41" i="7"/>
  <c r="AP28" i="7"/>
  <c r="AF34" i="7"/>
  <c r="AB28" i="7"/>
  <c r="H41" i="7"/>
  <c r="D41" i="7"/>
  <c r="AJ28" i="7"/>
  <c r="AB45" i="7"/>
  <c r="H45" i="7"/>
  <c r="AB34" i="7"/>
  <c r="AN34" i="7"/>
  <c r="AP34" i="7"/>
  <c r="P28" i="7"/>
  <c r="D28" i="7"/>
  <c r="J28" i="7"/>
  <c r="AL45" i="7"/>
  <c r="H50" i="7"/>
  <c r="AL29" i="7"/>
  <c r="X41" i="7"/>
  <c r="T41" i="7"/>
  <c r="Z19" i="7"/>
  <c r="R29" i="7"/>
  <c r="H35" i="7"/>
  <c r="AF29" i="7"/>
  <c r="R46" i="7"/>
  <c r="F25" i="7"/>
  <c r="AH29" i="7"/>
  <c r="L25" i="7"/>
  <c r="AH35" i="7"/>
  <c r="X29" i="7"/>
  <c r="V35" i="7"/>
  <c r="AP35" i="7"/>
  <c r="T35" i="7"/>
  <c r="X42" i="7"/>
  <c r="AF19" i="7"/>
  <c r="AN35" i="7"/>
  <c r="AH50" i="7"/>
  <c r="AJ25" i="7"/>
  <c r="T25" i="7"/>
  <c r="J29" i="7"/>
  <c r="H25" i="7"/>
  <c r="V29" i="7"/>
  <c r="AJ35" i="7"/>
  <c r="R25" i="7"/>
  <c r="T42" i="7"/>
  <c r="L35" i="7"/>
  <c r="Z50" i="7"/>
  <c r="AB25" i="7"/>
  <c r="J25" i="7"/>
  <c r="D29" i="7"/>
  <c r="AP25" i="7"/>
  <c r="AB29" i="7"/>
  <c r="D35" i="7"/>
  <c r="V25" i="7"/>
  <c r="V42" i="7"/>
  <c r="D26" i="7"/>
  <c r="AH36" i="7"/>
  <c r="AF36" i="7"/>
  <c r="L54" i="7"/>
  <c r="AP54" i="7"/>
  <c r="P50" i="7"/>
  <c r="X23" i="7"/>
  <c r="P42" i="7"/>
  <c r="F42" i="7"/>
  <c r="L23" i="7"/>
  <c r="L42" i="7"/>
  <c r="AF50" i="7"/>
  <c r="AN54" i="7"/>
  <c r="AJ54" i="7"/>
  <c r="AL54" i="7"/>
  <c r="AB26" i="7"/>
  <c r="AP50" i="7"/>
  <c r="V54" i="7"/>
  <c r="Z54" i="7"/>
  <c r="P54" i="7"/>
  <c r="N54" i="7"/>
  <c r="H54" i="7"/>
  <c r="F54" i="7"/>
  <c r="N36" i="7"/>
  <c r="N46" i="7"/>
  <c r="AL26" i="7"/>
  <c r="AP26" i="7"/>
  <c r="AB50" i="7"/>
  <c r="V50" i="7"/>
  <c r="J50" i="7"/>
  <c r="D54" i="7"/>
  <c r="L50" i="7"/>
  <c r="T46" i="7"/>
  <c r="X54" i="7"/>
  <c r="H42" i="7"/>
  <c r="AL42" i="7"/>
  <c r="Z42" i="7"/>
  <c r="AN50" i="7"/>
  <c r="J36" i="7"/>
  <c r="AL50" i="7"/>
  <c r="X50" i="7"/>
  <c r="AD54" i="7"/>
  <c r="J54" i="7"/>
  <c r="AD36" i="7"/>
  <c r="H32" i="7"/>
  <c r="AH26" i="7"/>
  <c r="D50" i="7"/>
  <c r="F50" i="7"/>
  <c r="AJ36" i="7"/>
  <c r="AD50" i="7"/>
  <c r="AN26" i="7"/>
  <c r="H23" i="7"/>
  <c r="AD23" i="7"/>
  <c r="AD42" i="7"/>
  <c r="AJ23" i="7"/>
  <c r="AB42" i="7"/>
  <c r="R42" i="7"/>
  <c r="AN29" i="7"/>
  <c r="L29" i="7"/>
  <c r="N27" i="7"/>
  <c r="F30" i="7"/>
  <c r="AD47" i="7"/>
  <c r="N29" i="7"/>
  <c r="X25" i="7"/>
  <c r="L30" i="7"/>
  <c r="Z30" i="7"/>
  <c r="V51" i="7"/>
  <c r="AJ47" i="7"/>
  <c r="AJ19" i="7"/>
  <c r="X35" i="7"/>
  <c r="J47" i="7"/>
  <c r="P47" i="7"/>
  <c r="AF35" i="7"/>
  <c r="X47" i="7"/>
  <c r="J51" i="7"/>
  <c r="D45" i="7"/>
  <c r="H30" i="7"/>
  <c r="T47" i="7"/>
  <c r="V19" i="7"/>
  <c r="AF51" i="7"/>
  <c r="F10" i="7"/>
  <c r="AH27" i="7"/>
  <c r="Z25" i="7"/>
  <c r="AH25" i="7"/>
  <c r="P25" i="7"/>
  <c r="D25" i="7"/>
  <c r="AD29" i="7"/>
  <c r="N25" i="7"/>
  <c r="AL25" i="7"/>
  <c r="V30" i="7"/>
  <c r="T27" i="7"/>
  <c r="AF25" i="7"/>
  <c r="T45" i="7"/>
  <c r="Z43" i="7"/>
  <c r="Z35" i="7"/>
  <c r="R35" i="7"/>
  <c r="AF43" i="7"/>
  <c r="AL35" i="7"/>
  <c r="D51" i="7"/>
  <c r="H51" i="7"/>
  <c r="AD35" i="7"/>
  <c r="AB35" i="7"/>
  <c r="F53" i="7"/>
  <c r="L47" i="7"/>
  <c r="AB47" i="7"/>
  <c r="J30" i="7"/>
  <c r="J35" i="7"/>
  <c r="Z10" i="7"/>
  <c r="P35" i="7"/>
  <c r="AD51" i="7"/>
  <c r="P51" i="7"/>
  <c r="N51" i="8"/>
  <c r="Z28" i="8"/>
  <c r="H28" i="8"/>
  <c r="P28" i="8"/>
  <c r="D28" i="8"/>
  <c r="T10" i="7"/>
  <c r="F29" i="7"/>
  <c r="N43" i="7"/>
  <c r="L51" i="7"/>
  <c r="R51" i="7"/>
  <c r="AN47" i="7"/>
  <c r="AH19" i="7"/>
  <c r="J19" i="7"/>
  <c r="P29" i="7"/>
  <c r="AP45" i="7"/>
  <c r="F47" i="7"/>
  <c r="D47" i="7"/>
  <c r="V41" i="7"/>
  <c r="N24" i="7"/>
  <c r="Z41" i="7"/>
  <c r="F41" i="7"/>
  <c r="AL41" i="7"/>
  <c r="J41" i="7"/>
  <c r="AP41" i="7"/>
  <c r="AH24" i="7"/>
  <c r="AL23" i="8"/>
  <c r="N22" i="8"/>
  <c r="AH23" i="8"/>
  <c r="R28" i="8"/>
  <c r="AN28" i="8"/>
  <c r="F28" i="8"/>
  <c r="AJ28" i="8"/>
  <c r="AF28" i="8"/>
  <c r="J28" i="8"/>
  <c r="AD31" i="8"/>
  <c r="AD28" i="8"/>
  <c r="AL28" i="8"/>
  <c r="X28" i="8"/>
  <c r="V28" i="8"/>
  <c r="AH28" i="8"/>
  <c r="T28" i="8"/>
  <c r="AB28" i="8"/>
  <c r="N28" i="8"/>
  <c r="L28" i="8"/>
  <c r="AN45" i="8"/>
  <c r="D10" i="7"/>
  <c r="AF27" i="7"/>
  <c r="D27" i="7"/>
  <c r="AL27" i="7"/>
  <c r="AB27" i="7"/>
  <c r="AJ27" i="7"/>
  <c r="AB10" i="7"/>
  <c r="AP10" i="7"/>
  <c r="R10" i="7"/>
  <c r="Z27" i="7"/>
  <c r="J27" i="7"/>
  <c r="AN27" i="7"/>
  <c r="V33" i="7"/>
  <c r="AF10" i="7"/>
  <c r="AH10" i="7"/>
  <c r="AD27" i="7"/>
  <c r="N10" i="7"/>
  <c r="AL10" i="7"/>
  <c r="X18" i="7"/>
  <c r="AD10" i="7"/>
  <c r="AF18" i="7"/>
  <c r="X10" i="7"/>
  <c r="Z34" i="8"/>
  <c r="AP23" i="8"/>
  <c r="AD23" i="8"/>
  <c r="R23" i="8"/>
  <c r="AN45" i="7"/>
  <c r="AD45" i="7"/>
  <c r="AJ10" i="7"/>
  <c r="L27" i="7"/>
  <c r="V27" i="7"/>
  <c r="R27" i="7"/>
  <c r="AN33" i="7"/>
  <c r="P27" i="7"/>
  <c r="J10" i="7"/>
  <c r="P33" i="7"/>
  <c r="F45" i="7"/>
  <c r="V10" i="7"/>
  <c r="AF45" i="7"/>
  <c r="L10" i="7"/>
  <c r="L45" i="7"/>
  <c r="J45" i="7"/>
  <c r="P10" i="7"/>
  <c r="H10" i="7"/>
  <c r="H23" i="8"/>
  <c r="L23" i="8"/>
  <c r="Z23" i="8"/>
  <c r="AN23" i="7"/>
  <c r="Z23" i="7"/>
  <c r="AB23" i="7"/>
  <c r="F23" i="7"/>
  <c r="AL23" i="7"/>
  <c r="AF23" i="7"/>
  <c r="AH23" i="7"/>
  <c r="AH42" i="7"/>
  <c r="D42" i="7"/>
  <c r="AJ42" i="7"/>
  <c r="N42" i="7"/>
  <c r="AF42" i="7"/>
  <c r="J42" i="7"/>
  <c r="AP42" i="7"/>
  <c r="AP51" i="8"/>
  <c r="AN41" i="7"/>
  <c r="N41" i="7"/>
  <c r="AD41" i="7"/>
  <c r="AL24" i="7"/>
  <c r="R41" i="7"/>
  <c r="AN43" i="8" l="1"/>
  <c r="P23" i="8"/>
  <c r="N23" i="8"/>
  <c r="P43" i="8"/>
  <c r="AJ23" i="8"/>
  <c r="AB23" i="8"/>
  <c r="AF23" i="8"/>
  <c r="AL35" i="8"/>
  <c r="J23" i="8"/>
  <c r="V23" i="8"/>
  <c r="D23" i="8"/>
  <c r="X23" i="8"/>
  <c r="F23" i="8"/>
  <c r="P35" i="8"/>
  <c r="AH25" i="8"/>
  <c r="R34" i="8"/>
  <c r="F25" i="8"/>
  <c r="V40" i="8"/>
  <c r="X40" i="8"/>
  <c r="H30" i="8"/>
  <c r="J41" i="8"/>
  <c r="AB30" i="8"/>
  <c r="AP25" i="8"/>
  <c r="H25" i="8"/>
  <c r="Z25" i="8"/>
  <c r="F18" i="8"/>
  <c r="AB25" i="8"/>
  <c r="L25" i="8"/>
  <c r="AF52" i="8"/>
  <c r="AB49" i="8"/>
  <c r="AD25" i="8"/>
  <c r="AJ18" i="8"/>
  <c r="H49" i="8"/>
  <c r="P48" i="8"/>
  <c r="R48" i="8"/>
  <c r="X48" i="8"/>
  <c r="R52" i="8"/>
  <c r="N25" i="8"/>
  <c r="T18" i="8"/>
  <c r="N34" i="8"/>
  <c r="X30" i="8"/>
  <c r="F45" i="8"/>
  <c r="T41" i="8"/>
  <c r="V18" i="8"/>
  <c r="AF29" i="8"/>
  <c r="AP44" i="8"/>
  <c r="AN53" i="8"/>
  <c r="AJ40" i="8"/>
  <c r="D48" i="8"/>
  <c r="AD29" i="8"/>
  <c r="AP52" i="8"/>
  <c r="AD33" i="8"/>
  <c r="H33" i="8"/>
  <c r="AD40" i="8"/>
  <c r="P33" i="8"/>
  <c r="AD48" i="8"/>
  <c r="T40" i="8"/>
  <c r="Z40" i="8"/>
  <c r="L40" i="8"/>
  <c r="R44" i="8"/>
  <c r="J40" i="8"/>
  <c r="P44" i="8"/>
  <c r="V48" i="8"/>
  <c r="V44" i="8"/>
  <c r="P52" i="8"/>
  <c r="J29" i="8"/>
  <c r="AB33" i="8"/>
  <c r="Z29" i="8"/>
  <c r="AH33" i="8"/>
  <c r="D33" i="8"/>
  <c r="AN33" i="8"/>
  <c r="AF44" i="8"/>
  <c r="V52" i="8"/>
  <c r="Z52" i="8"/>
  <c r="H48" i="8"/>
  <c r="AJ44" i="8"/>
  <c r="AB52" i="8"/>
  <c r="J52" i="8"/>
  <c r="AJ29" i="8"/>
  <c r="L33" i="8"/>
  <c r="X29" i="8"/>
  <c r="F33" i="8"/>
  <c r="T48" i="8"/>
  <c r="N48" i="8"/>
  <c r="AP40" i="8"/>
  <c r="F48" i="8"/>
  <c r="AN40" i="8"/>
  <c r="AB44" i="8"/>
  <c r="AD44" i="8"/>
  <c r="Z44" i="8"/>
  <c r="L44" i="8"/>
  <c r="P29" i="8"/>
  <c r="X33" i="8"/>
  <c r="N52" i="8"/>
  <c r="AJ48" i="8"/>
  <c r="R29" i="8"/>
  <c r="AB37" i="12"/>
  <c r="AB30" i="12"/>
  <c r="R45" i="12"/>
  <c r="AH41" i="12"/>
  <c r="Z37" i="12"/>
  <c r="AH30" i="12"/>
  <c r="AF27" i="12"/>
  <c r="AB17" i="12"/>
  <c r="V27" i="12"/>
  <c r="J27" i="12"/>
  <c r="AB27" i="12"/>
  <c r="AF17" i="12"/>
  <c r="X45" i="12"/>
  <c r="P41" i="12"/>
  <c r="AL30" i="12"/>
  <c r="L45" i="12"/>
  <c r="H45" i="12"/>
  <c r="L41" i="12"/>
  <c r="AL37" i="12"/>
  <c r="X30" i="12"/>
  <c r="T41" i="12"/>
  <c r="D41" i="12"/>
  <c r="T37" i="12"/>
  <c r="T30" i="12"/>
  <c r="J45" i="12"/>
  <c r="Z41" i="12"/>
  <c r="R37" i="12"/>
  <c r="Z30" i="12"/>
  <c r="X27" i="12"/>
  <c r="D17" i="12"/>
  <c r="N27" i="12"/>
  <c r="AP17" i="12"/>
  <c r="T27" i="12"/>
  <c r="H17" i="12"/>
  <c r="N45" i="12"/>
  <c r="F41" i="12"/>
  <c r="AD37" i="12"/>
  <c r="V30" i="12"/>
  <c r="AN45" i="12"/>
  <c r="N17" i="12"/>
  <c r="H30" i="12"/>
  <c r="AL17" i="12"/>
  <c r="L37" i="12"/>
  <c r="L30" i="12"/>
  <c r="AH45" i="12"/>
  <c r="R41" i="12"/>
  <c r="AP37" i="12"/>
  <c r="J37" i="12"/>
  <c r="R30" i="12"/>
  <c r="P27" i="12"/>
  <c r="Z27" i="12"/>
  <c r="AL27" i="12"/>
  <c r="F27" i="12"/>
  <c r="AH17" i="12"/>
  <c r="L27" i="12"/>
  <c r="AH27" i="12"/>
  <c r="D45" i="12"/>
  <c r="AL41" i="12"/>
  <c r="N37" i="12"/>
  <c r="F30" i="12"/>
  <c r="AF45" i="12"/>
  <c r="AF30" i="12"/>
  <c r="AD45" i="12"/>
  <c r="AD30" i="12"/>
  <c r="P45" i="12"/>
  <c r="AF37" i="12"/>
  <c r="H41" i="12"/>
  <c r="F17" i="12"/>
  <c r="R48" i="11"/>
  <c r="R44" i="11"/>
  <c r="R40" i="11"/>
  <c r="AN48" i="11"/>
  <c r="H48" i="11"/>
  <c r="P44" i="11"/>
  <c r="X40" i="11"/>
  <c r="N48" i="11"/>
  <c r="AL44" i="11"/>
  <c r="F44" i="11"/>
  <c r="AD40" i="11"/>
  <c r="D30" i="11"/>
  <c r="AJ30" i="11"/>
  <c r="AD30" i="11"/>
  <c r="X30" i="11"/>
  <c r="AD27" i="11"/>
  <c r="AB24" i="11"/>
  <c r="AB20" i="11"/>
  <c r="R37" i="11"/>
  <c r="L27" i="11"/>
  <c r="R24" i="11"/>
  <c r="R20" i="11"/>
  <c r="L13" i="11"/>
  <c r="R10" i="11"/>
  <c r="J37" i="11"/>
  <c r="J27" i="11"/>
  <c r="AF24" i="11"/>
  <c r="AF20" i="11"/>
  <c r="AH13" i="11"/>
  <c r="H10" i="11"/>
  <c r="D37" i="11"/>
  <c r="AD37" i="11"/>
  <c r="L48" i="11"/>
  <c r="AL20" i="11"/>
  <c r="V20" i="11"/>
  <c r="J48" i="11"/>
  <c r="J44" i="11"/>
  <c r="J40" i="11"/>
  <c r="AF48" i="11"/>
  <c r="AN44" i="11"/>
  <c r="H44" i="11"/>
  <c r="P40" i="11"/>
  <c r="AL48" i="11"/>
  <c r="F48" i="11"/>
  <c r="AD44" i="11"/>
  <c r="V40" i="11"/>
  <c r="L30" i="11"/>
  <c r="F30" i="11"/>
  <c r="AL30" i="11"/>
  <c r="AF30" i="11"/>
  <c r="V27" i="11"/>
  <c r="T24" i="11"/>
  <c r="T20" i="11"/>
  <c r="AN27" i="11"/>
  <c r="AP24" i="11"/>
  <c r="J24" i="11"/>
  <c r="AP20" i="11"/>
  <c r="J20" i="11"/>
  <c r="AJ13" i="11"/>
  <c r="D13" i="11"/>
  <c r="J10" i="11"/>
  <c r="AH27" i="11"/>
  <c r="AJ27" i="11"/>
  <c r="X24" i="11"/>
  <c r="X20" i="11"/>
  <c r="R13" i="11"/>
  <c r="T37" i="11"/>
  <c r="H37" i="11"/>
  <c r="F24" i="11"/>
  <c r="F13" i="11"/>
  <c r="AJ20" i="11"/>
  <c r="AH48" i="11"/>
  <c r="AH44" i="11"/>
  <c r="AH40" i="11"/>
  <c r="X48" i="11"/>
  <c r="AF44" i="11"/>
  <c r="AN40" i="11"/>
  <c r="H40" i="11"/>
  <c r="AD48" i="11"/>
  <c r="V44" i="11"/>
  <c r="N40" i="11"/>
  <c r="Z37" i="11"/>
  <c r="T30" i="11"/>
  <c r="N30" i="11"/>
  <c r="H30" i="11"/>
  <c r="AN30" i="11"/>
  <c r="N27" i="11"/>
  <c r="L24" i="11"/>
  <c r="AB27" i="11"/>
  <c r="AH24" i="11"/>
  <c r="AH20" i="11"/>
  <c r="AB13" i="11"/>
  <c r="AH10" i="11"/>
  <c r="Z27" i="11"/>
  <c r="AL27" i="11"/>
  <c r="P24" i="11"/>
  <c r="P20" i="11"/>
  <c r="AN10" i="11"/>
  <c r="AJ37" i="11"/>
  <c r="X37" i="11"/>
  <c r="T44" i="11"/>
  <c r="V24" i="11"/>
  <c r="AD20" i="11"/>
  <c r="V10" i="11"/>
  <c r="T10" i="11"/>
  <c r="P27" i="11"/>
  <c r="L10" i="11"/>
  <c r="D10" i="11"/>
  <c r="T36" i="7"/>
  <c r="P36" i="7"/>
  <c r="H26" i="7"/>
  <c r="AF26" i="7"/>
  <c r="V36" i="7"/>
  <c r="N19" i="7"/>
  <c r="AD46" i="7"/>
  <c r="AL36" i="7"/>
  <c r="AJ43" i="7"/>
  <c r="F32" i="7"/>
  <c r="V53" i="7"/>
  <c r="AH43" i="7"/>
  <c r="AD19" i="7"/>
  <c r="J43" i="7"/>
  <c r="N26" i="7"/>
  <c r="V46" i="7"/>
  <c r="P26" i="7"/>
  <c r="AH46" i="7"/>
  <c r="R32" i="7"/>
  <c r="R26" i="7"/>
  <c r="D36" i="7"/>
  <c r="AN46" i="7"/>
  <c r="X19" i="7"/>
  <c r="D19" i="7"/>
  <c r="T43" i="7"/>
  <c r="AN19" i="7"/>
  <c r="AP43" i="7"/>
  <c r="D43" i="7"/>
  <c r="X36" i="7"/>
  <c r="AN32" i="7"/>
  <c r="AB36" i="7"/>
  <c r="X46" i="7"/>
  <c r="P23" i="7"/>
  <c r="P32" i="7"/>
  <c r="T26" i="7"/>
  <c r="J26" i="7"/>
  <c r="Z36" i="7"/>
  <c r="F46" i="7"/>
  <c r="AL32" i="7"/>
  <c r="N50" i="7"/>
  <c r="T50" i="7"/>
  <c r="Z26" i="7"/>
  <c r="J32" i="7"/>
  <c r="AP46" i="7"/>
  <c r="R54" i="7"/>
  <c r="L19" i="7"/>
  <c r="R19" i="7"/>
  <c r="AJ50" i="7"/>
  <c r="L53" i="7"/>
  <c r="AF46" i="7"/>
  <c r="D32" i="7"/>
  <c r="T32" i="7"/>
  <c r="AB32" i="7"/>
  <c r="AB43" i="7"/>
  <c r="AJ26" i="7"/>
  <c r="H43" i="7"/>
  <c r="L36" i="7"/>
  <c r="AP44" i="7"/>
  <c r="V43" i="7"/>
  <c r="P19" i="7"/>
  <c r="AD32" i="7"/>
  <c r="L46" i="7"/>
  <c r="L26" i="7"/>
  <c r="AF32" i="7"/>
  <c r="Z46" i="7"/>
  <c r="L32" i="7"/>
  <c r="H19" i="7"/>
  <c r="AN43" i="7"/>
  <c r="F43" i="7"/>
  <c r="AP19" i="7"/>
  <c r="L43" i="7"/>
  <c r="F19" i="7"/>
  <c r="Z32" i="7"/>
  <c r="P46" i="7"/>
  <c r="D46" i="7"/>
  <c r="AJ32" i="7"/>
  <c r="AJ46" i="7"/>
  <c r="D23" i="7"/>
  <c r="X26" i="7"/>
  <c r="N32" i="7"/>
  <c r="R36" i="7"/>
  <c r="AB46" i="7"/>
  <c r="J23" i="7"/>
  <c r="N23" i="7"/>
  <c r="X32" i="7"/>
  <c r="AP32" i="7"/>
  <c r="AL46" i="7"/>
  <c r="AF54" i="7"/>
  <c r="AB54" i="7"/>
  <c r="T19" i="7"/>
  <c r="AH54" i="7"/>
  <c r="AD53" i="7"/>
  <c r="AJ33" i="7"/>
  <c r="H36" i="7"/>
  <c r="AL43" i="7"/>
  <c r="R43" i="7"/>
  <c r="AL19" i="7"/>
  <c r="AD26" i="7"/>
  <c r="H44" i="7"/>
  <c r="J46" i="7"/>
  <c r="Z44" i="7"/>
  <c r="R23" i="7"/>
  <c r="L18" i="8"/>
  <c r="P18" i="8"/>
  <c r="AN18" i="8"/>
  <c r="AH18" i="8"/>
  <c r="AH40" i="8"/>
  <c r="V25" i="8"/>
  <c r="D40" i="8"/>
  <c r="R25" i="8"/>
  <c r="AN25" i="8"/>
  <c r="D45" i="8"/>
  <c r="R40" i="8"/>
  <c r="AD52" i="8"/>
  <c r="J48" i="8"/>
  <c r="AB48" i="8"/>
  <c r="AL44" i="8"/>
  <c r="AL52" i="8"/>
  <c r="H52" i="8"/>
  <c r="AH52" i="8"/>
  <c r="P40" i="8"/>
  <c r="V33" i="8"/>
  <c r="AH44" i="8"/>
  <c r="L48" i="8"/>
  <c r="AL41" i="8"/>
  <c r="AB18" i="8"/>
  <c r="F29" i="8"/>
  <c r="V53" i="8"/>
  <c r="D25" i="8"/>
  <c r="V29" i="8"/>
  <c r="AF33" i="8"/>
  <c r="AJ30" i="8"/>
  <c r="AP29" i="8"/>
  <c r="X52" i="8"/>
  <c r="T44" i="8"/>
  <c r="F52" i="8"/>
  <c r="AF48" i="8"/>
  <c r="AH29" i="8"/>
  <c r="Z33" i="8"/>
  <c r="J33" i="8"/>
  <c r="X18" i="8"/>
  <c r="AB29" i="8"/>
  <c r="D18" i="8"/>
  <c r="T25" i="8"/>
  <c r="X25" i="8"/>
  <c r="H18" i="8"/>
  <c r="AB40" i="8"/>
  <c r="N40" i="8"/>
  <c r="AF25" i="8"/>
  <c r="AF40" i="8"/>
  <c r="AL25" i="8"/>
  <c r="AB45" i="8"/>
  <c r="AJ52" i="8"/>
  <c r="AL40" i="8"/>
  <c r="AN44" i="8"/>
  <c r="AP48" i="8"/>
  <c r="D44" i="8"/>
  <c r="N44" i="8"/>
  <c r="AN52" i="8"/>
  <c r="T52" i="8"/>
  <c r="H40" i="8"/>
  <c r="F44" i="8"/>
  <c r="X44" i="8"/>
  <c r="Z48" i="8"/>
  <c r="AL48" i="8"/>
  <c r="T29" i="8"/>
  <c r="AL29" i="8"/>
  <c r="R33" i="8"/>
  <c r="N33" i="8"/>
  <c r="D29" i="8"/>
  <c r="AP18" i="8"/>
  <c r="F53" i="8"/>
  <c r="AD41" i="8"/>
  <c r="N29" i="8"/>
  <c r="AP33" i="8"/>
  <c r="L52" i="8"/>
  <c r="L29" i="8"/>
  <c r="T33" i="8"/>
  <c r="H29" i="8"/>
  <c r="J44" i="8"/>
  <c r="AH48" i="8"/>
  <c r="J53" i="8"/>
  <c r="AJ33" i="8"/>
  <c r="AF18" i="8"/>
  <c r="P49" i="8"/>
  <c r="V49" i="8"/>
  <c r="AJ25" i="8"/>
  <c r="R18" i="8"/>
  <c r="T20" i="12"/>
  <c r="AB18" i="13"/>
  <c r="J20" i="13"/>
  <c r="AN20" i="13"/>
  <c r="H20" i="13"/>
  <c r="AF10" i="13"/>
  <c r="AD20" i="13"/>
  <c r="Z20" i="13"/>
  <c r="AP18" i="13"/>
  <c r="X20" i="13"/>
  <c r="AF18" i="13"/>
  <c r="N10" i="13"/>
  <c r="F20" i="13"/>
  <c r="T20" i="13"/>
  <c r="AJ25" i="12"/>
  <c r="T18" i="11"/>
  <c r="AP13" i="11"/>
  <c r="J13" i="11"/>
  <c r="P10" i="11"/>
  <c r="AB37" i="11"/>
  <c r="V37" i="11"/>
  <c r="P37" i="11"/>
  <c r="AP18" i="11"/>
  <c r="AB44" i="11"/>
  <c r="V42" i="11"/>
  <c r="AD42" i="11"/>
  <c r="AB40" i="11"/>
  <c r="AL35" i="11"/>
  <c r="N20" i="11"/>
  <c r="N13" i="11"/>
  <c r="AJ47" i="11"/>
  <c r="P46" i="11"/>
  <c r="L40" i="11"/>
  <c r="V35" i="11"/>
  <c r="X23" i="11"/>
  <c r="F10" i="11"/>
  <c r="D20" i="11"/>
  <c r="AD46" i="11"/>
  <c r="AF27" i="11"/>
  <c r="AJ40" i="11"/>
  <c r="V46" i="11"/>
  <c r="H27" i="11"/>
  <c r="AJ10" i="11"/>
  <c r="AL23" i="11"/>
  <c r="AJ24" i="11"/>
  <c r="AP47" i="11"/>
  <c r="AJ18" i="11"/>
  <c r="D18" i="11"/>
  <c r="Z13" i="11"/>
  <c r="AF10" i="11"/>
  <c r="L37" i="11"/>
  <c r="F37" i="11"/>
  <c r="AL37" i="11"/>
  <c r="AD24" i="11"/>
  <c r="AF13" i="11"/>
  <c r="AB47" i="11"/>
  <c r="P42" i="11"/>
  <c r="J30" i="11"/>
  <c r="N10" i="11"/>
  <c r="D47" i="11"/>
  <c r="D44" i="11"/>
  <c r="F20" i="11"/>
  <c r="AL10" i="11"/>
  <c r="D27" i="11"/>
  <c r="AB10" i="11"/>
  <c r="AD35" i="11"/>
  <c r="F35" i="11"/>
  <c r="T40" i="11"/>
  <c r="AP44" i="11"/>
  <c r="R33" i="7"/>
  <c r="AJ49" i="7"/>
  <c r="P53" i="7"/>
  <c r="N53" i="7"/>
  <c r="J53" i="7"/>
  <c r="L18" i="7"/>
  <c r="N49" i="7"/>
  <c r="X24" i="7"/>
  <c r="R49" i="7"/>
  <c r="J49" i="7"/>
  <c r="P49" i="7"/>
  <c r="AB18" i="7"/>
  <c r="AF49" i="7"/>
  <c r="N31" i="7"/>
  <c r="T44" i="7"/>
  <c r="AL44" i="7"/>
  <c r="D53" i="7"/>
  <c r="X49" i="7"/>
  <c r="D31" i="7"/>
  <c r="AJ53" i="7"/>
  <c r="L31" i="7"/>
  <c r="AJ44" i="7"/>
  <c r="J44" i="7"/>
  <c r="AH31" i="7"/>
  <c r="J31" i="7"/>
  <c r="AB24" i="7"/>
  <c r="Z24" i="7"/>
  <c r="V24" i="7"/>
  <c r="J24" i="7"/>
  <c r="F24" i="7"/>
  <c r="AD18" i="7"/>
  <c r="N18" i="7"/>
  <c r="H49" i="7"/>
  <c r="V49" i="7"/>
  <c r="AN53" i="7"/>
  <c r="Z33" i="7"/>
  <c r="AP18" i="7"/>
  <c r="J33" i="7"/>
  <c r="R18" i="7"/>
  <c r="AH33" i="7"/>
  <c r="F33" i="7"/>
  <c r="T33" i="7"/>
  <c r="R24" i="7"/>
  <c r="F49" i="7"/>
  <c r="T49" i="7"/>
  <c r="AN24" i="7"/>
  <c r="D24" i="7"/>
  <c r="AP49" i="7"/>
  <c r="AN49" i="7"/>
  <c r="X53" i="7"/>
  <c r="D49" i="7"/>
  <c r="L24" i="7"/>
  <c r="T24" i="7"/>
  <c r="AH53" i="7"/>
  <c r="AD31" i="7"/>
  <c r="AN31" i="7"/>
  <c r="R44" i="7"/>
  <c r="D44" i="7"/>
  <c r="H53" i="7"/>
  <c r="J18" i="7"/>
  <c r="V31" i="7"/>
  <c r="F18" i="7"/>
  <c r="T31" i="7"/>
  <c r="Z53" i="7"/>
  <c r="AP33" i="7"/>
  <c r="AH44" i="7"/>
  <c r="N44" i="7"/>
  <c r="AN44" i="7"/>
  <c r="AN18" i="7"/>
  <c r="P24" i="7"/>
  <c r="H18" i="7"/>
  <c r="AL18" i="7"/>
  <c r="Z18" i="7"/>
  <c r="AH49" i="7"/>
  <c r="AL53" i="7"/>
  <c r="X33" i="7"/>
  <c r="AF33" i="7"/>
  <c r="L33" i="7"/>
  <c r="AD33" i="7"/>
  <c r="H33" i="7"/>
  <c r="AL33" i="7"/>
  <c r="AD24" i="7"/>
  <c r="AJ24" i="7"/>
  <c r="AB49" i="7"/>
  <c r="AF53" i="7"/>
  <c r="D18" i="7"/>
  <c r="L49" i="7"/>
  <c r="AP53" i="7"/>
  <c r="H24" i="7"/>
  <c r="AD49" i="7"/>
  <c r="Z31" i="7"/>
  <c r="H31" i="7"/>
  <c r="V44" i="7"/>
  <c r="L44" i="7"/>
  <c r="T53" i="7"/>
  <c r="N33" i="7"/>
  <c r="F31" i="7"/>
  <c r="AB33" i="7"/>
  <c r="P18" i="7"/>
  <c r="V18" i="7"/>
  <c r="X44" i="7"/>
  <c r="R31" i="7"/>
  <c r="AF31" i="7"/>
  <c r="P44" i="7"/>
  <c r="N31" i="8"/>
  <c r="D26" i="8"/>
  <c r="AD26" i="8"/>
  <c r="J35" i="8"/>
  <c r="F22" i="8"/>
  <c r="T31" i="8"/>
  <c r="P26" i="8"/>
  <c r="D31" i="8"/>
  <c r="J22" i="8"/>
  <c r="AB26" i="8"/>
  <c r="R35" i="8"/>
  <c r="X31" i="8"/>
  <c r="L26" i="8"/>
  <c r="V31" i="8"/>
  <c r="AL31" i="8"/>
  <c r="T26" i="8"/>
  <c r="H26" i="8"/>
  <c r="J26" i="8"/>
  <c r="F35" i="8"/>
  <c r="AH35" i="8"/>
  <c r="AJ35" i="8"/>
  <c r="AD50" i="8"/>
  <c r="P42" i="8"/>
  <c r="F27" i="8"/>
  <c r="AD27" i="8"/>
  <c r="H31" i="8"/>
  <c r="P31" i="8"/>
  <c r="L31" i="8"/>
  <c r="AJ26" i="8"/>
  <c r="R26" i="8"/>
  <c r="AF26" i="8"/>
  <c r="F26" i="8"/>
  <c r="X35" i="8"/>
  <c r="V35" i="8"/>
  <c r="V26" i="8"/>
  <c r="D35" i="8"/>
  <c r="AB31" i="8"/>
  <c r="J31" i="8"/>
  <c r="Z31" i="8"/>
  <c r="R31" i="8"/>
  <c r="AH31" i="8"/>
  <c r="Z22" i="8"/>
  <c r="AN26" i="8"/>
  <c r="AN31" i="8"/>
  <c r="N26" i="8"/>
  <c r="AP22" i="8"/>
  <c r="AH26" i="8"/>
  <c r="Z26" i="8"/>
  <c r="AL26" i="8"/>
  <c r="AD35" i="8"/>
  <c r="T35" i="8"/>
  <c r="Z35" i="8"/>
  <c r="AP26" i="8"/>
  <c r="N18" i="8"/>
  <c r="J25" i="8"/>
  <c r="AH49" i="8"/>
  <c r="P10" i="8"/>
  <c r="T10" i="8"/>
  <c r="J18" i="8"/>
  <c r="AN49" i="8"/>
  <c r="AL18" i="8"/>
  <c r="AD18" i="8"/>
  <c r="AP47" i="8"/>
  <c r="AL13" i="11"/>
  <c r="N43" i="8"/>
  <c r="AF10" i="8"/>
  <c r="AL51" i="8"/>
  <c r="AJ51" i="8"/>
  <c r="T47" i="8"/>
  <c r="P51" i="8"/>
  <c r="L43" i="8"/>
  <c r="AB10" i="8"/>
  <c r="L35" i="8"/>
  <c r="AH51" i="8"/>
  <c r="P47" i="8"/>
  <c r="AH47" i="8"/>
  <c r="AN47" i="8"/>
  <c r="F51" i="8"/>
  <c r="J43" i="8"/>
  <c r="H43" i="8"/>
  <c r="Z43" i="8"/>
  <c r="T43" i="8"/>
  <c r="AP43" i="8"/>
  <c r="F10" i="8"/>
  <c r="L51" i="8"/>
  <c r="H10" i="8"/>
  <c r="D47" i="8"/>
  <c r="X10" i="8"/>
  <c r="N10" i="8"/>
  <c r="Z10" i="8"/>
  <c r="V47" i="8"/>
  <c r="AB51" i="8"/>
  <c r="J10" i="8"/>
  <c r="AJ32" i="8"/>
  <c r="L47" i="8"/>
  <c r="F24" i="8"/>
  <c r="AF51" i="8"/>
  <c r="D10" i="8"/>
  <c r="AD10" i="8"/>
  <c r="Z47" i="8"/>
  <c r="J32" i="8"/>
  <c r="H47" i="8"/>
  <c r="D51" i="8"/>
  <c r="Z51" i="8"/>
  <c r="AJ47" i="8"/>
  <c r="AD51" i="8"/>
  <c r="V51" i="8"/>
  <c r="R47" i="8"/>
  <c r="D43" i="8"/>
  <c r="AN51" i="8"/>
  <c r="AH43" i="8"/>
  <c r="J47" i="8"/>
  <c r="AF43" i="8"/>
  <c r="L24" i="8"/>
  <c r="V43" i="8"/>
  <c r="X51" i="8"/>
  <c r="R10" i="8"/>
  <c r="N47" i="8"/>
  <c r="AF47" i="8"/>
  <c r="T51" i="8"/>
  <c r="J51" i="8"/>
  <c r="AJ43" i="8"/>
  <c r="AL10" i="8"/>
  <c r="L10" i="8"/>
  <c r="R51" i="8"/>
  <c r="AD43" i="8"/>
  <c r="AH10" i="8"/>
  <c r="AL47" i="8"/>
  <c r="AN10" i="8"/>
  <c r="AB47" i="8"/>
  <c r="AP10" i="8"/>
  <c r="Z53" i="8"/>
  <c r="H35" i="8"/>
  <c r="Z42" i="8"/>
  <c r="V10" i="8"/>
  <c r="AJ41" i="8"/>
  <c r="V46" i="8"/>
  <c r="AN35" i="8"/>
  <c r="AJ45" i="8"/>
  <c r="V27" i="8"/>
  <c r="H27" i="8"/>
  <c r="F34" i="8"/>
  <c r="P45" i="8"/>
  <c r="P30" i="8"/>
  <c r="P27" i="8"/>
  <c r="AN34" i="8"/>
  <c r="V34" i="8"/>
  <c r="F30" i="8"/>
  <c r="AP27" i="8"/>
  <c r="AH45" i="8"/>
  <c r="AD45" i="8"/>
  <c r="AH27" i="8"/>
  <c r="AB22" i="8"/>
  <c r="P41" i="8"/>
  <c r="AJ22" i="8"/>
  <c r="H41" i="8"/>
  <c r="D49" i="8"/>
  <c r="AN30" i="8"/>
  <c r="L53" i="8"/>
  <c r="AD49" i="8"/>
  <c r="H34" i="8"/>
  <c r="AJ34" i="8"/>
  <c r="AP41" i="8"/>
  <c r="AB53" i="8"/>
  <c r="N49" i="8"/>
  <c r="R41" i="8"/>
  <c r="AD22" i="8"/>
  <c r="AL34" i="8"/>
  <c r="AF49" i="8"/>
  <c r="AJ27" i="8"/>
  <c r="L22" i="8"/>
  <c r="V22" i="8"/>
  <c r="J45" i="8"/>
  <c r="AF30" i="8"/>
  <c r="AL49" i="8"/>
  <c r="R53" i="8"/>
  <c r="V30" i="8"/>
  <c r="X49" i="8"/>
  <c r="T27" i="8"/>
  <c r="AB34" i="8"/>
  <c r="AP30" i="8"/>
  <c r="V45" i="8"/>
  <c r="T34" i="8"/>
  <c r="AL27" i="8"/>
  <c r="J30" i="8"/>
  <c r="N30" i="8"/>
  <c r="X45" i="8"/>
  <c r="AP34" i="8"/>
  <c r="R30" i="8"/>
  <c r="AP45" i="8"/>
  <c r="L27" i="8"/>
  <c r="T45" i="8"/>
  <c r="AF27" i="8"/>
  <c r="AH41" i="8"/>
  <c r="H22" i="8"/>
  <c r="AH22" i="8"/>
  <c r="Z41" i="8"/>
  <c r="P22" i="8"/>
  <c r="L41" i="8"/>
  <c r="V41" i="8"/>
  <c r="T53" i="8"/>
  <c r="AH34" i="8"/>
  <c r="AH30" i="8"/>
  <c r="AD30" i="8"/>
  <c r="X22" i="8"/>
  <c r="AJ53" i="8"/>
  <c r="AF22" i="8"/>
  <c r="F49" i="8"/>
  <c r="J49" i="8"/>
  <c r="H53" i="8"/>
  <c r="P53" i="8"/>
  <c r="X53" i="8"/>
  <c r="AD53" i="8"/>
  <c r="Z49" i="8"/>
  <c r="D34" i="8"/>
  <c r="L34" i="8"/>
  <c r="R27" i="8"/>
  <c r="AB27" i="8"/>
  <c r="X34" i="8"/>
  <c r="R45" i="8"/>
  <c r="AL30" i="8"/>
  <c r="Z27" i="8"/>
  <c r="AL45" i="8"/>
  <c r="Z45" i="8"/>
  <c r="AF34" i="8"/>
  <c r="L30" i="8"/>
  <c r="X27" i="8"/>
  <c r="AF45" i="8"/>
  <c r="H45" i="8"/>
  <c r="D27" i="8"/>
  <c r="N27" i="8"/>
  <c r="AB41" i="8"/>
  <c r="AL22" i="8"/>
  <c r="N41" i="8"/>
  <c r="D22" i="8"/>
  <c r="AN41" i="8"/>
  <c r="T49" i="8"/>
  <c r="X41" i="8"/>
  <c r="D53" i="8"/>
  <c r="N45" i="8"/>
  <c r="AL53" i="8"/>
  <c r="D41" i="8"/>
  <c r="J34" i="8"/>
  <c r="T22" i="8"/>
  <c r="AJ49" i="8"/>
  <c r="N53" i="8"/>
  <c r="R22" i="8"/>
  <c r="J27" i="8"/>
  <c r="AF53" i="8"/>
  <c r="AF41" i="8"/>
  <c r="R49" i="8"/>
  <c r="Z30" i="8"/>
  <c r="L49" i="8"/>
  <c r="T30" i="8"/>
  <c r="AH53" i="8"/>
  <c r="T17" i="12"/>
  <c r="L40" i="12"/>
  <c r="F40" i="12"/>
  <c r="AL40" i="12"/>
  <c r="AF40" i="12"/>
  <c r="AH36" i="12"/>
  <c r="AB36" i="12"/>
  <c r="V36" i="12"/>
  <c r="P36" i="12"/>
  <c r="Z17" i="12"/>
  <c r="AP40" i="12"/>
  <c r="F28" i="12"/>
  <c r="AL28" i="12"/>
  <c r="AF28" i="12"/>
  <c r="X17" i="12"/>
  <c r="T46" i="12"/>
  <c r="AL42" i="12"/>
  <c r="L28" i="12"/>
  <c r="AJ38" i="12"/>
  <c r="V17" i="12"/>
  <c r="T38" i="12"/>
  <c r="AJ35" i="12"/>
  <c r="AJ37" i="12"/>
  <c r="AP41" i="12"/>
  <c r="AP43" i="12"/>
  <c r="AP45" i="12"/>
  <c r="AP47" i="12"/>
  <c r="Z28" i="12"/>
  <c r="L17" i="12"/>
  <c r="T40" i="12"/>
  <c r="N40" i="12"/>
  <c r="H40" i="12"/>
  <c r="AN40" i="12"/>
  <c r="D36" i="12"/>
  <c r="AJ36" i="12"/>
  <c r="AD36" i="12"/>
  <c r="X36" i="12"/>
  <c r="R17" i="12"/>
  <c r="J40" i="12"/>
  <c r="N28" i="12"/>
  <c r="H28" i="12"/>
  <c r="AN28" i="12"/>
  <c r="P17" i="12"/>
  <c r="D46" i="12"/>
  <c r="V42" i="12"/>
  <c r="AD38" i="12"/>
  <c r="R36" i="12"/>
  <c r="AD17" i="12"/>
  <c r="AD46" i="12"/>
  <c r="AB46" i="12"/>
  <c r="AD42" i="12"/>
  <c r="AL38" i="12"/>
  <c r="AL46" i="12"/>
  <c r="L38" i="12"/>
  <c r="D38" i="12"/>
  <c r="T42" i="12"/>
  <c r="T18" i="13"/>
  <c r="AH18" i="13"/>
  <c r="X18" i="13"/>
  <c r="AB20" i="13"/>
  <c r="L18" i="13"/>
  <c r="Z18" i="13"/>
  <c r="P18" i="13"/>
  <c r="AL20" i="13"/>
  <c r="AL18" i="13"/>
  <c r="AJ20" i="13"/>
  <c r="AD18" i="13"/>
  <c r="L20" i="13"/>
  <c r="R18" i="13"/>
  <c r="AN18" i="13"/>
  <c r="H18" i="13"/>
  <c r="F18" i="13"/>
  <c r="D18" i="13"/>
  <c r="V18" i="13"/>
  <c r="N18" i="13"/>
  <c r="P34" i="8"/>
  <c r="AD47" i="8"/>
  <c r="F43" i="8"/>
  <c r="R43" i="8"/>
  <c r="F47" i="8"/>
  <c r="AB43" i="8"/>
  <c r="AD32" i="8"/>
  <c r="AN46" i="8"/>
  <c r="H42" i="8"/>
  <c r="AJ24" i="8"/>
  <c r="D24" i="8"/>
  <c r="Z24" i="8"/>
  <c r="X17" i="8"/>
  <c r="AN50" i="8"/>
  <c r="X42" i="8"/>
  <c r="J46" i="8"/>
  <c r="AP50" i="8"/>
  <c r="J42" i="8"/>
  <c r="R32" i="8"/>
  <c r="AB32" i="8"/>
  <c r="F32" i="8"/>
  <c r="AB17" i="8"/>
  <c r="T24" i="8"/>
  <c r="AD17" i="8"/>
  <c r="AD46" i="8"/>
  <c r="V50" i="8"/>
  <c r="AH42" i="8"/>
  <c r="H32" i="8"/>
  <c r="AL17" i="8"/>
  <c r="V17" i="8"/>
  <c r="V32" i="8"/>
  <c r="P32" i="8"/>
  <c r="D17" i="8"/>
  <c r="R24" i="8"/>
  <c r="P24" i="8"/>
  <c r="AD24" i="8"/>
  <c r="N24" i="8"/>
  <c r="P17" i="8"/>
  <c r="X24" i="8"/>
  <c r="AH32" i="8"/>
  <c r="AN24" i="8"/>
  <c r="Z17" i="8"/>
  <c r="H46" i="8"/>
  <c r="H50" i="8"/>
  <c r="J50" i="8"/>
  <c r="N42" i="8"/>
  <c r="AJ46" i="8"/>
  <c r="AJ50" i="8"/>
  <c r="R46" i="8"/>
  <c r="R50" i="8"/>
  <c r="AP46" i="8"/>
  <c r="AL50" i="8"/>
  <c r="AL46" i="8"/>
  <c r="AF42" i="8"/>
  <c r="AB42" i="8"/>
  <c r="N17" i="8"/>
  <c r="AJ17" i="8"/>
  <c r="AF17" i="8"/>
  <c r="Z32" i="8"/>
  <c r="AN32" i="8"/>
  <c r="J17" i="8"/>
  <c r="T17" i="8"/>
  <c r="H24" i="8"/>
  <c r="V24" i="8"/>
  <c r="AB24" i="8"/>
  <c r="AF24" i="8"/>
  <c r="AH24" i="8"/>
  <c r="AH17" i="8"/>
  <c r="AN17" i="8"/>
  <c r="AL42" i="8"/>
  <c r="N46" i="8"/>
  <c r="N50" i="8"/>
  <c r="L42" i="8"/>
  <c r="D46" i="8"/>
  <c r="D50" i="8"/>
  <c r="R42" i="8"/>
  <c r="AH50" i="8"/>
  <c r="AH46" i="8"/>
  <c r="D42" i="8"/>
  <c r="V42" i="8"/>
  <c r="L32" i="8"/>
  <c r="D32" i="8"/>
  <c r="R17" i="8"/>
  <c r="AP32" i="8"/>
  <c r="N32" i="8"/>
  <c r="L17" i="8"/>
  <c r="AP17" i="8"/>
  <c r="X32" i="8"/>
  <c r="H17" i="8"/>
  <c r="AL32" i="8"/>
  <c r="J24" i="8"/>
  <c r="T32" i="8"/>
  <c r="AJ42" i="8"/>
  <c r="T46" i="8"/>
  <c r="T50" i="8"/>
  <c r="X46" i="8"/>
  <c r="X50" i="8"/>
  <c r="AL24" i="8"/>
  <c r="L50" i="8"/>
  <c r="L46" i="8"/>
  <c r="T42" i="8"/>
  <c r="F31" i="8"/>
  <c r="AP42" i="8"/>
  <c r="AB50" i="8"/>
  <c r="P50" i="8"/>
  <c r="AB46" i="8"/>
  <c r="P46" i="8"/>
  <c r="F42" i="8"/>
  <c r="AP35" i="8"/>
  <c r="AB35" i="8"/>
  <c r="AJ31" i="8"/>
  <c r="F50" i="8"/>
  <c r="AF50" i="8"/>
  <c r="F46" i="8"/>
  <c r="AF46" i="8"/>
  <c r="AD42" i="8"/>
  <c r="AF31" i="8"/>
  <c r="N35" i="8"/>
  <c r="T23" i="8"/>
  <c r="D21" i="13"/>
  <c r="F21" i="13"/>
  <c r="AL21" i="13"/>
  <c r="AF21" i="13"/>
  <c r="Z21" i="13"/>
  <c r="AJ21" i="13"/>
  <c r="N21" i="13"/>
  <c r="H21" i="13"/>
  <c r="AN21" i="13"/>
  <c r="AH21" i="13"/>
  <c r="AB21" i="13"/>
  <c r="AD21" i="13"/>
  <c r="R21" i="13"/>
  <c r="AP21" i="13"/>
  <c r="L21" i="13"/>
  <c r="V21" i="13"/>
  <c r="P21" i="13"/>
  <c r="J21" i="13"/>
  <c r="T21" i="13"/>
  <c r="X21" i="13"/>
  <c r="R10" i="13"/>
  <c r="X10" i="13"/>
  <c r="AL10" i="13"/>
  <c r="F10" i="13"/>
  <c r="T10" i="13"/>
  <c r="J10" i="13"/>
  <c r="P10" i="13"/>
  <c r="AD10" i="13"/>
  <c r="D10" i="13"/>
  <c r="AB10" i="13"/>
  <c r="AH10" i="13"/>
  <c r="AN10" i="13"/>
  <c r="H10" i="13"/>
  <c r="V10" i="13"/>
  <c r="L10" i="13"/>
  <c r="AN18" i="12"/>
  <c r="AJ43" i="12"/>
  <c r="AF41" i="12"/>
  <c r="V37" i="12"/>
  <c r="AD25" i="12"/>
  <c r="L22" i="12"/>
  <c r="P20" i="12"/>
  <c r="AJ13" i="12"/>
  <c r="F10" i="12"/>
  <c r="AL45" i="12"/>
  <c r="P37" i="12"/>
  <c r="X22" i="12"/>
  <c r="AD10" i="12"/>
  <c r="H37" i="12"/>
  <c r="V25" i="12"/>
  <c r="AJ41" i="12"/>
  <c r="L20" i="12"/>
  <c r="N10" i="12"/>
  <c r="N25" i="12"/>
  <c r="AJ22" i="12"/>
  <c r="AN20" i="12"/>
  <c r="X18" i="12"/>
  <c r="AN37" i="12"/>
  <c r="AF22" i="12"/>
  <c r="V41" i="12"/>
  <c r="F37" i="12"/>
  <c r="AF18" i="12"/>
  <c r="T13" i="12"/>
  <c r="H22" i="12"/>
  <c r="R48" i="12"/>
  <c r="AD41" i="12"/>
  <c r="AJ20" i="12"/>
  <c r="AN13" i="12"/>
  <c r="AN41" i="12"/>
  <c r="X13" i="12"/>
  <c r="AJ18" i="12"/>
  <c r="N41" i="12"/>
  <c r="AB21" i="11"/>
  <c r="AL28" i="11"/>
  <c r="AN13" i="11"/>
  <c r="AL46" i="11"/>
  <c r="AJ21" i="11"/>
  <c r="D48" i="11"/>
  <c r="T21" i="11"/>
  <c r="X46" i="11"/>
  <c r="AN38" i="11"/>
  <c r="H28" i="11"/>
  <c r="X38" i="11"/>
  <c r="D28" i="11"/>
  <c r="D40" i="11"/>
  <c r="AJ46" i="11"/>
  <c r="AD13" i="11"/>
  <c r="AJ36" i="11"/>
  <c r="Z30" i="11"/>
  <c r="V28" i="11"/>
  <c r="V13" i="11"/>
  <c r="N46" i="11"/>
  <c r="X28" i="11"/>
  <c r="F46" i="11"/>
  <c r="X13" i="11"/>
  <c r="L36" i="11"/>
  <c r="T48" i="11"/>
  <c r="X43" i="8"/>
</calcChain>
</file>

<file path=xl/sharedStrings.xml><?xml version="1.0" encoding="utf-8"?>
<sst xmlns="http://schemas.openxmlformats.org/spreadsheetml/2006/main" count="517" uniqueCount="113">
  <si>
    <t>Vit A, mcg RE</t>
  </si>
  <si>
    <t>Vit E, mg α-TE</t>
  </si>
  <si>
    <t>Vit K, mcg</t>
  </si>
  <si>
    <t>Folic Acid, mcg</t>
  </si>
  <si>
    <t>Biotin, mcg</t>
  </si>
  <si>
    <t>Vit C, mg</t>
  </si>
  <si>
    <t>Choline, mg</t>
  </si>
  <si>
    <t>Inositol, mg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</si>
  <si>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</si>
  <si>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</si>
  <si>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</si>
  <si>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</si>
  <si>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</si>
  <si>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</si>
  <si>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</si>
  <si>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</si>
  <si>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</si>
  <si>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</si>
  <si>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</si>
  <si>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</si>
  <si>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</si>
  <si>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</si>
  <si>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</si>
  <si>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t>DRI
1-3 years</t>
  </si>
  <si>
    <t>DRI 
4-8 years</t>
  </si>
  <si>
    <t>DRI 
9-13 years
(M)</t>
  </si>
  <si>
    <t>% DRI
9-13 years
(M)</t>
  </si>
  <si>
    <t>DRI 
9-13 years
(F)</t>
  </si>
  <si>
    <t>% DRI
9-13 years
(F)</t>
  </si>
  <si>
    <t>DRI
14-18 years
(M)</t>
  </si>
  <si>
    <t>% DRI
14-18 years
(M)</t>
  </si>
  <si>
    <t>% DRI
14-18 years
(F)</t>
  </si>
  <si>
    <t>DRI
&lt;19 years
Pregnancy</t>
  </si>
  <si>
    <t>% DRI
&lt;19 years
Pregnancy</t>
  </si>
  <si>
    <t>DRI
&lt;19 years
Lactation</t>
  </si>
  <si>
    <t>% DRI
&lt;19 years
Lactation</t>
  </si>
  <si>
    <t>DRI
19-30 years
(M)</t>
  </si>
  <si>
    <t>% DRI
19-30 years
(M)</t>
  </si>
  <si>
    <t>DRI
19-30 years
(F)</t>
  </si>
  <si>
    <t>% DRI
19-30 years
(F)</t>
  </si>
  <si>
    <t>DRI
19-30 years
Pregnancy</t>
  </si>
  <si>
    <t>% DRI
19-30 years
Pregnancy</t>
  </si>
  <si>
    <t>DRI
19-30 years
Lactation</t>
  </si>
  <si>
    <t>% DRI
19-30 years
Lactation</t>
  </si>
  <si>
    <t>DRI
31-50 years
(M)</t>
  </si>
  <si>
    <t>% DRI
31-50 years
(M)</t>
  </si>
  <si>
    <t>DRI
31-50 years
(F)</t>
  </si>
  <si>
    <t>% DRI
31-50 years
(F)</t>
  </si>
  <si>
    <t>DRI 
31-50 years
Pregnancy</t>
  </si>
  <si>
    <t>% DRI
31-50 years
Pregnancy</t>
  </si>
  <si>
    <t>DRI
31-50 years
Lactation</t>
  </si>
  <si>
    <t>% DRI
31-50 years
Lactation</t>
  </si>
  <si>
    <t>DRI
51-70 years
(M)</t>
  </si>
  <si>
    <t>% DRI
51-70 years
(M)</t>
  </si>
  <si>
    <t>DRI
51-70 years
(F)</t>
  </si>
  <si>
    <t>% DRI
51-70 years
(F)</t>
  </si>
  <si>
    <t>DRI
&gt;70 years
(M)</t>
  </si>
  <si>
    <t>% DRI
&gt;70 years
(M)</t>
  </si>
  <si>
    <t>DRI
&gt;70 years
(F)</t>
  </si>
  <si>
    <t>% DRI
&gt;70 years
(F)</t>
  </si>
  <si>
    <t>Product, g</t>
  </si>
  <si>
    <t>Calories</t>
  </si>
  <si>
    <t>Fat, g</t>
  </si>
  <si>
    <t>Carbohydrate, g</t>
  </si>
  <si>
    <t>VITAMINS</t>
  </si>
  <si>
    <t>N/A</t>
  </si>
  <si>
    <t>Product, mL</t>
  </si>
  <si>
    <t>EPA, mg</t>
  </si>
  <si>
    <t>DHA, mg</t>
  </si>
  <si>
    <t>Phenylalanine, mg</t>
  </si>
  <si>
    <t>Fiber, g</t>
  </si>
  <si>
    <t>DRI
14-18 years 
(F)</t>
  </si>
  <si>
    <r>
      <t>Vit D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, mcg</t>
    </r>
  </si>
  <si>
    <r>
      <t>Vit B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, mg</t>
    </r>
  </si>
  <si>
    <r>
      <t>Vit B</t>
    </r>
    <r>
      <rPr>
        <b/>
        <vertAlign val="subscript"/>
        <sz val="11"/>
        <rFont val="Calibri"/>
        <family val="2"/>
      </rPr>
      <t>12</t>
    </r>
    <r>
      <rPr>
        <b/>
        <sz val="11"/>
        <rFont val="Calibri"/>
        <family val="2"/>
      </rPr>
      <t>, mcg</t>
    </r>
  </si>
  <si>
    <r>
      <t>Niacin (B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), mg</t>
    </r>
  </si>
  <si>
    <r>
      <t>Pantothenic Acid (B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), mg</t>
    </r>
  </si>
  <si>
    <t>For Healthcare Professionals</t>
  </si>
  <si>
    <t>PhenylAde® GMP Drink Mix DRI Calculator</t>
  </si>
  <si>
    <t>PhenylAde® GMP READY DRI Calculator</t>
  </si>
  <si>
    <r>
      <rPr>
        <b/>
        <sz val="12"/>
        <rFont val="Calibri"/>
        <family val="2"/>
      </rPr>
      <t>Instructions: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Enter the grams of protein equivalents (PE) needed in</t>
    </r>
  </si>
  <si>
    <r>
      <t xml:space="preserve">Protein Equivalent, g
</t>
    </r>
    <r>
      <rPr>
        <sz val="11"/>
        <rFont val="Calibri"/>
        <family val="2"/>
      </rPr>
      <t>(from formula)</t>
    </r>
  </si>
  <si>
    <t>Scoops/Pouches (33.3 g each)</t>
  </si>
  <si>
    <t>Containers (250 mL each)</t>
  </si>
  <si>
    <t xml:space="preserve">    Saturated, g</t>
  </si>
  <si>
    <t xml:space="preserve">    Monounsaturated, g</t>
  </si>
  <si>
    <t xml:space="preserve">    Polyunsaturated, g</t>
  </si>
  <si>
    <t>Protein Equivalent, g</t>
  </si>
  <si>
    <r>
      <t>Thiamin (B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>), mg</t>
    </r>
  </si>
  <si>
    <r>
      <t>Riboflavin (B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), mg</t>
    </r>
  </si>
  <si>
    <r>
      <rPr>
        <sz val="9"/>
        <color indexed="8"/>
        <rFont val="Calibri"/>
        <family val="2"/>
      </rPr>
      <t xml:space="preserve">DRI values presented here are adapted from the </t>
    </r>
    <r>
      <rPr>
        <i/>
        <sz val="9"/>
        <color indexed="8"/>
        <rFont val="Calibri"/>
        <family val="2"/>
      </rPr>
      <t>Dietary Reference Intakes</t>
    </r>
    <r>
      <rPr>
        <sz val="9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</si>
  <si>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9"/>
        <color indexed="8"/>
        <rFont val="Calibri"/>
        <family val="2"/>
      </rPr>
      <t>bold, italicized type</t>
    </r>
    <r>
      <rPr>
        <sz val="9"/>
        <color indexed="8"/>
        <rFont val="Calibri"/>
        <family val="2"/>
      </rPr>
      <t xml:space="preserve"> and Adequate Intakes (AIs) are values shown in</t>
    </r>
    <r>
      <rPr>
        <i/>
        <sz val="9"/>
        <color indexed="8"/>
        <rFont val="Calibri"/>
        <family val="2"/>
      </rPr>
      <t xml:space="preserve"> italicized type</t>
    </r>
    <r>
      <rPr>
        <sz val="9"/>
        <color indexed="8"/>
        <rFont val="Calibri"/>
        <family val="2"/>
      </rPr>
      <t>.</t>
    </r>
  </si>
  <si>
    <t>Protein equivalent RDAs are based on g protein per kg body weight using reference body weights.</t>
  </si>
  <si>
    <t>% DRI
1-3 years</t>
  </si>
  <si>
    <t>% DRI
4-8 years</t>
  </si>
  <si>
    <t>PhenylAde® GMP ULTRA Vanilla DRI Calculator</t>
  </si>
  <si>
    <r>
      <rPr>
        <b/>
        <sz val="12"/>
        <rFont val="Calibri"/>
        <family val="2"/>
      </rPr>
      <t>Instructions: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Enter the grams of protein equivalents (PE) needed in the yellow</t>
    </r>
  </si>
  <si>
    <t>Scoops/Pouches (33.4 g each)</t>
  </si>
  <si>
    <t>PhenylAde® GMP ULTRA Lemonade DRI Calculator</t>
  </si>
  <si>
    <t>Scoops/Pouches (12.5 g each)</t>
  </si>
  <si>
    <t>PhenylAde® GMP Mix-In DRI Calculator</t>
  </si>
  <si>
    <t>&lt;0.5</t>
  </si>
  <si>
    <t xml:space="preserve">                             the yellow box below (cell B6) and press Enter.</t>
  </si>
  <si>
    <t xml:space="preserve">                             box below (cell B6) and press Enter.</t>
  </si>
  <si>
    <t>PhenylAde® GMP ULTRA is a medical food in the U.S. and a specialized formula in Canada for the dietary management of phenylketonuria (PKU) in individuals over 3 years of age and must be used under medical supervision.</t>
  </si>
  <si>
    <t>PhenylAde® GMP Mix-In is a medical food in the U.S. and a specialized formula in Canada for the dietary management of phenylketonuria (PKU) in individuals over 1 year of age and must be used under medical supervision.</t>
  </si>
  <si>
    <t>PhenylAde® GMP READY is a medical food in the U.S. and a specialized formula in Canada for the dietary management of phenylketonuria (PKU) in individuals over 1 year of age and must be used under medical supervision.</t>
  </si>
  <si>
    <t>PhenylAde® GMP Drink Mix is a medical food in the U.S. and a specialized formula in Canada for the dietary management of phenylketonuria (PKU) in individuals over 1 year of age and must be used under medical supervision.</t>
  </si>
  <si>
    <t>MINERALS</t>
  </si>
  <si>
    <t>© 2021 Nutricia North America. All Rights Reserved.</t>
  </si>
  <si>
    <r>
      <t>Thiamine (B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>), mg</t>
    </r>
  </si>
  <si>
    <t>Further questions or need assistance? Please reach out to our Nutrition Services department:</t>
  </si>
  <si>
    <r>
      <t xml:space="preserve">Email </t>
    </r>
    <r>
      <rPr>
        <b/>
        <sz val="10"/>
        <rFont val="Calibri"/>
        <family val="2"/>
      </rPr>
      <t>NutritionServices@nutricia.com</t>
    </r>
    <r>
      <rPr>
        <sz val="10"/>
        <rFont val="Calibri"/>
        <family val="2"/>
      </rPr>
      <t xml:space="preserve"> or call </t>
    </r>
    <r>
      <rPr>
        <b/>
        <sz val="10"/>
        <rFont val="Calibri"/>
        <family val="2"/>
      </rPr>
      <t>1-800-365-7354</t>
    </r>
    <r>
      <rPr>
        <sz val="10"/>
        <rFont val="Calibri"/>
        <family val="2"/>
      </rPr>
      <t xml:space="preserve"> (Mon-Fri from 8:30 am - 5:00 pm 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</si>
</sst>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Product, g &quot;\ 0.0"/>
  </numFmts>
  <fonts count="3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sz val="10"/>
      <name val="Arial"/>
    </font>
    <font>
      <sz val="8"/>
      <name val="Verdana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8"/>
      <color rgb="FF7030A0"/>
      <name val="Calibri"/>
      <family val="2"/>
    </font>
    <font>
      <sz val="12"/>
      <color rgb="FF7030A0"/>
      <name val="Calibri"/>
      <family val="2"/>
    </font>
    <font>
      <sz val="11"/>
      <color rgb="FF7030A0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rgb="FF57369B"/>
      <name val="Calibri"/>
      <family val="2"/>
    </font>
    <font>
      <b/>
      <sz val="12"/>
      <color rgb="FF57369B"/>
      <name val="Calibri"/>
      <family val="2"/>
    </font>
    <font>
      <b/>
      <sz val="18"/>
      <color theme="0"/>
      <name val="Calibri"/>
      <family val="2"/>
    </font>
    <font>
      <b/>
      <sz val="12"/>
      <color theme="4"/>
      <name val="Calibri"/>
      <family val="2"/>
    </font>
    <font>
      <b/>
      <sz val="18"/>
      <color theme="4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6" tint="0.39997558519241921"/>
        <bgColor indexed="22"/>
      </patternFill>
    </fill>
    <fill>
      <patternFill patternType="solid">
        <fgColor rgb="FFEEBB00"/>
        <bgColor indexed="22"/>
      </patternFill>
    </fill>
    <fill>
      <patternFill patternType="solid">
        <fgColor rgb="FFFFDF69"/>
        <bgColor indexed="22"/>
      </patternFill>
    </fill>
    <fill>
      <patternFill patternType="solid">
        <fgColor rgb="FFD2EDC9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F6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EBB00"/>
        <bgColor indexed="64"/>
      </patternFill>
    </fill>
    <fill>
      <patternFill patternType="solid">
        <fgColor rgb="FFD2ED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FF5"/>
        <bgColor indexed="64"/>
      </patternFill>
    </fill>
    <fill>
      <patternFill patternType="solid">
        <fgColor rgb="FF639C3E"/>
        <bgColor indexed="64"/>
      </patternFill>
    </fill>
    <fill>
      <patternFill patternType="solid">
        <fgColor rgb="FF4E268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220"/>
        <bgColor indexed="64"/>
      </patternFill>
    </fill>
    <fill>
      <patternFill patternType="solid">
        <fgColor theme="0"/>
        <bgColor indexed="22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2">
    <xf numFmtId="0" fontId="0" fillId="0" borderId="0" xfId="0"/>
    <xf numFmtId="0" fontId="6" fillId="0" borderId="0" xfId="2" applyFont="1" applyAlignment="1" applyProtection="1">
      <alignment wrapText="1"/>
    </xf>
    <xf numFmtId="0" fontId="6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165" fontId="7" fillId="3" borderId="1" xfId="2" applyNumberFormat="1" applyFont="1" applyFill="1" applyBorder="1" applyAlignment="1" applyProtection="1">
      <alignment horizontal="left" vertical="center" wrapText="1"/>
    </xf>
    <xf numFmtId="1" fontId="7" fillId="3" borderId="2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wrapText="1"/>
    </xf>
    <xf numFmtId="165" fontId="6" fillId="3" borderId="3" xfId="2" applyNumberFormat="1" applyFont="1" applyFill="1" applyBorder="1" applyAlignment="1" applyProtection="1">
      <alignment horizontal="left" vertical="center" wrapText="1" indent="2"/>
    </xf>
    <xf numFmtId="1" fontId="7" fillId="4" borderId="4" xfId="2" applyNumberFormat="1" applyFont="1" applyFill="1" applyBorder="1" applyAlignment="1" applyProtection="1">
      <alignment wrapText="1"/>
    </xf>
    <xf numFmtId="0" fontId="7" fillId="3" borderId="5" xfId="2" applyFont="1" applyFill="1" applyBorder="1" applyAlignment="1" applyProtection="1">
      <alignment horizontal="left" vertical="center" wrapText="1"/>
    </xf>
    <xf numFmtId="164" fontId="7" fillId="3" borderId="6" xfId="2" applyNumberFormat="1" applyFont="1" applyFill="1" applyBorder="1" applyAlignment="1" applyProtection="1">
      <alignment vertical="center" wrapText="1"/>
    </xf>
    <xf numFmtId="0" fontId="6" fillId="0" borderId="0" xfId="2" applyFont="1" applyAlignment="1" applyProtection="1">
      <alignment vertical="center" wrapText="1"/>
    </xf>
    <xf numFmtId="0" fontId="6" fillId="3" borderId="5" xfId="2" applyFont="1" applyFill="1" applyBorder="1" applyAlignment="1" applyProtection="1">
      <alignment horizontal="left" vertical="center" wrapText="1" indent="2"/>
    </xf>
    <xf numFmtId="164" fontId="6" fillId="3" borderId="6" xfId="2" applyNumberFormat="1" applyFont="1" applyFill="1" applyBorder="1" applyAlignment="1" applyProtection="1">
      <alignment vertical="center" wrapText="1"/>
    </xf>
    <xf numFmtId="9" fontId="1" fillId="3" borderId="6" xfId="2" applyNumberFormat="1" applyFont="1" applyFill="1" applyBorder="1" applyAlignment="1" applyProtection="1">
      <alignment vertical="center" wrapText="1"/>
    </xf>
    <xf numFmtId="9" fontId="1" fillId="3" borderId="7" xfId="2" applyNumberFormat="1" applyFont="1" applyFill="1" applyBorder="1" applyAlignment="1" applyProtection="1">
      <alignment vertical="center" wrapText="1"/>
    </xf>
    <xf numFmtId="9" fontId="6" fillId="5" borderId="8" xfId="2" applyNumberFormat="1" applyFont="1" applyFill="1" applyBorder="1" applyAlignment="1" applyProtection="1">
      <alignment vertical="center" wrapText="1"/>
    </xf>
    <xf numFmtId="9" fontId="6" fillId="5" borderId="9" xfId="2" applyNumberFormat="1" applyFont="1" applyFill="1" applyBorder="1" applyAlignment="1" applyProtection="1">
      <alignment vertical="center" wrapText="1"/>
    </xf>
    <xf numFmtId="9" fontId="6" fillId="5" borderId="8" xfId="9" applyFont="1" applyFill="1" applyBorder="1" applyAlignment="1" applyProtection="1">
      <alignment vertical="center" wrapText="1"/>
    </xf>
    <xf numFmtId="9" fontId="6" fillId="5" borderId="10" xfId="9" applyFont="1" applyFill="1" applyBorder="1" applyAlignment="1" applyProtection="1">
      <alignment vertical="center" wrapText="1"/>
    </xf>
    <xf numFmtId="9" fontId="6" fillId="5" borderId="9" xfId="9" applyFont="1" applyFill="1" applyBorder="1" applyAlignment="1" applyProtection="1">
      <alignment vertical="center" wrapText="1"/>
    </xf>
    <xf numFmtId="164" fontId="7" fillId="0" borderId="8" xfId="2" applyNumberFormat="1" applyFont="1" applyFill="1" applyBorder="1" applyAlignment="1" applyProtection="1">
      <alignment vertical="center" wrapText="1"/>
    </xf>
    <xf numFmtId="0" fontId="6" fillId="0" borderId="0" xfId="2" applyFont="1" applyFill="1" applyAlignment="1" applyProtection="1">
      <alignment vertical="center" wrapText="1"/>
    </xf>
    <xf numFmtId="0" fontId="6" fillId="0" borderId="5" xfId="2" applyFont="1" applyBorder="1" applyAlignment="1" applyProtection="1">
      <alignment horizontal="left" vertical="center" wrapText="1" indent="2"/>
    </xf>
    <xf numFmtId="164" fontId="6" fillId="0" borderId="6" xfId="2" applyNumberFormat="1" applyFont="1" applyFill="1" applyBorder="1" applyAlignment="1" applyProtection="1">
      <alignment vertical="center" wrapText="1"/>
    </xf>
    <xf numFmtId="0" fontId="7" fillId="3" borderId="11" xfId="2" applyFont="1" applyFill="1" applyBorder="1" applyAlignment="1" applyProtection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 indent="2"/>
    </xf>
    <xf numFmtId="164" fontId="6" fillId="4" borderId="13" xfId="2" applyNumberFormat="1" applyFont="1" applyFill="1" applyBorder="1" applyAlignment="1" applyProtection="1">
      <alignment vertical="center" wrapText="1"/>
    </xf>
    <xf numFmtId="9" fontId="1" fillId="4" borderId="14" xfId="2" applyNumberFormat="1" applyFont="1" applyFill="1" applyBorder="1" applyAlignment="1" applyProtection="1">
      <alignment vertical="center" wrapText="1"/>
    </xf>
    <xf numFmtId="9" fontId="1" fillId="4" borderId="15" xfId="2" applyNumberFormat="1" applyFont="1" applyFill="1" applyBorder="1" applyAlignment="1" applyProtection="1">
      <alignment vertical="center" wrapText="1"/>
    </xf>
    <xf numFmtId="9" fontId="6" fillId="2" borderId="14" xfId="2" applyNumberFormat="1" applyFont="1" applyFill="1" applyBorder="1" applyAlignment="1" applyProtection="1">
      <alignment vertical="center" wrapText="1"/>
    </xf>
    <xf numFmtId="9" fontId="6" fillId="2" borderId="16" xfId="2" applyNumberFormat="1" applyFont="1" applyFill="1" applyBorder="1" applyAlignment="1" applyProtection="1">
      <alignment vertical="center" wrapText="1"/>
    </xf>
    <xf numFmtId="9" fontId="6" fillId="2" borderId="14" xfId="9" applyFont="1" applyFill="1" applyBorder="1" applyAlignment="1" applyProtection="1">
      <alignment vertical="center" wrapText="1"/>
    </xf>
    <xf numFmtId="9" fontId="6" fillId="2" borderId="17" xfId="9" applyFont="1" applyFill="1" applyBorder="1" applyAlignment="1" applyProtection="1">
      <alignment vertical="center" wrapText="1"/>
    </xf>
    <xf numFmtId="9" fontId="6" fillId="2" borderId="16" xfId="9" applyFont="1" applyFill="1" applyBorder="1" applyAlignment="1" applyProtection="1">
      <alignment vertical="center" wrapText="1"/>
    </xf>
    <xf numFmtId="0" fontId="7" fillId="3" borderId="18" xfId="2" applyFont="1" applyFill="1" applyBorder="1" applyAlignment="1" applyProtection="1">
      <alignment horizontal="left" vertical="center" wrapText="1"/>
    </xf>
    <xf numFmtId="1" fontId="6" fillId="3" borderId="19" xfId="2" applyNumberFormat="1" applyFont="1" applyFill="1" applyBorder="1" applyAlignment="1" applyProtection="1">
      <alignment vertical="center" wrapText="1"/>
    </xf>
    <xf numFmtId="0" fontId="7" fillId="4" borderId="20" xfId="2" applyFont="1" applyFill="1" applyBorder="1" applyAlignment="1" applyProtection="1">
      <alignment horizontal="left" vertical="center" wrapText="1"/>
    </xf>
    <xf numFmtId="164" fontId="6" fillId="4" borderId="21" xfId="2" applyNumberFormat="1" applyFont="1" applyFill="1" applyBorder="1" applyAlignment="1" applyProtection="1">
      <alignment vertical="center" wrapText="1"/>
    </xf>
    <xf numFmtId="0" fontId="7" fillId="3" borderId="20" xfId="2" applyFont="1" applyFill="1" applyBorder="1" applyAlignment="1" applyProtection="1">
      <alignment horizontal="left" vertical="center" wrapText="1"/>
    </xf>
    <xf numFmtId="164" fontId="6" fillId="3" borderId="21" xfId="2" applyNumberFormat="1" applyFont="1" applyFill="1" applyBorder="1" applyAlignment="1" applyProtection="1">
      <alignment vertical="center" wrapText="1"/>
    </xf>
    <xf numFmtId="9" fontId="1" fillId="4" borderId="21" xfId="2" applyNumberFormat="1" applyFont="1" applyFill="1" applyBorder="1" applyAlignment="1" applyProtection="1">
      <alignment vertical="center" wrapText="1"/>
    </xf>
    <xf numFmtId="9" fontId="1" fillId="4" borderId="22" xfId="2" applyNumberFormat="1" applyFont="1" applyFill="1" applyBorder="1" applyAlignment="1" applyProtection="1">
      <alignment vertical="center" wrapText="1"/>
    </xf>
    <xf numFmtId="2" fontId="6" fillId="3" borderId="21" xfId="2" applyNumberFormat="1" applyFont="1" applyFill="1" applyBorder="1" applyAlignment="1" applyProtection="1">
      <alignment vertical="center" wrapText="1"/>
    </xf>
    <xf numFmtId="2" fontId="6" fillId="4" borderId="21" xfId="2" applyNumberFormat="1" applyFont="1" applyFill="1" applyBorder="1" applyAlignment="1" applyProtection="1">
      <alignment vertical="center" wrapText="1"/>
    </xf>
    <xf numFmtId="1" fontId="6" fillId="4" borderId="21" xfId="2" applyNumberFormat="1" applyFont="1" applyFill="1" applyBorder="1" applyAlignment="1" applyProtection="1">
      <alignment vertical="center" wrapText="1"/>
    </xf>
    <xf numFmtId="9" fontId="1" fillId="3" borderId="21" xfId="2" applyNumberFormat="1" applyFont="1" applyFill="1" applyBorder="1" applyAlignment="1" applyProtection="1">
      <alignment vertical="center" wrapText="1"/>
    </xf>
    <xf numFmtId="9" fontId="1" fillId="3" borderId="22" xfId="2" applyNumberFormat="1" applyFont="1" applyFill="1" applyBorder="1" applyAlignment="1" applyProtection="1">
      <alignment vertical="center" wrapText="1"/>
    </xf>
    <xf numFmtId="9" fontId="6" fillId="5" borderId="6" xfId="2" applyNumberFormat="1" applyFont="1" applyFill="1" applyBorder="1" applyAlignment="1" applyProtection="1">
      <alignment vertical="center" wrapText="1"/>
    </xf>
    <xf numFmtId="9" fontId="6" fillId="5" borderId="23" xfId="2" applyNumberFormat="1" applyFont="1" applyFill="1" applyBorder="1" applyAlignment="1" applyProtection="1">
      <alignment vertical="center" wrapText="1"/>
    </xf>
    <xf numFmtId="9" fontId="6" fillId="5" borderId="6" xfId="9" applyFont="1" applyFill="1" applyBorder="1" applyAlignment="1" applyProtection="1">
      <alignment vertical="center" wrapText="1"/>
    </xf>
    <xf numFmtId="9" fontId="6" fillId="5" borderId="24" xfId="9" applyFont="1" applyFill="1" applyBorder="1" applyAlignment="1" applyProtection="1">
      <alignment vertical="center" wrapText="1"/>
    </xf>
    <xf numFmtId="9" fontId="6" fillId="5" borderId="23" xfId="9" applyFont="1" applyFill="1" applyBorder="1" applyAlignment="1" applyProtection="1">
      <alignment vertical="center" wrapText="1"/>
    </xf>
    <xf numFmtId="9" fontId="1" fillId="4" borderId="4" xfId="2" applyNumberFormat="1" applyFont="1" applyFill="1" applyBorder="1" applyAlignment="1" applyProtection="1">
      <alignment vertical="center" wrapText="1"/>
    </xf>
    <xf numFmtId="9" fontId="1" fillId="4" borderId="25" xfId="2" applyNumberFormat="1" applyFont="1" applyFill="1" applyBorder="1" applyAlignment="1" applyProtection="1">
      <alignment vertical="center" wrapText="1"/>
    </xf>
    <xf numFmtId="0" fontId="7" fillId="3" borderId="26" xfId="2" applyFont="1" applyFill="1" applyBorder="1" applyAlignment="1" applyProtection="1">
      <alignment horizontal="left" vertical="center" wrapText="1"/>
    </xf>
    <xf numFmtId="164" fontId="6" fillId="3" borderId="27" xfId="2" applyNumberFormat="1" applyFont="1" applyFill="1" applyBorder="1" applyAlignment="1" applyProtection="1">
      <alignment vertical="center" wrapText="1"/>
    </xf>
    <xf numFmtId="9" fontId="1" fillId="3" borderId="13" xfId="2" applyNumberFormat="1" applyFont="1" applyFill="1" applyBorder="1" applyAlignment="1" applyProtection="1">
      <alignment horizontal="right" vertical="center" wrapText="1"/>
    </xf>
    <xf numFmtId="9" fontId="1" fillId="3" borderId="15" xfId="2" applyNumberFormat="1" applyFont="1" applyFill="1" applyBorder="1" applyAlignment="1" applyProtection="1">
      <alignment horizontal="right" vertical="center" wrapText="1"/>
    </xf>
    <xf numFmtId="0" fontId="6" fillId="5" borderId="13" xfId="2" applyFont="1" applyFill="1" applyBorder="1" applyAlignment="1" applyProtection="1">
      <alignment vertical="center" wrapText="1"/>
    </xf>
    <xf numFmtId="0" fontId="6" fillId="5" borderId="28" xfId="2" applyFont="1" applyFill="1" applyBorder="1" applyAlignment="1" applyProtection="1">
      <alignment vertical="center" wrapText="1"/>
    </xf>
    <xf numFmtId="9" fontId="6" fillId="5" borderId="13" xfId="9" applyFont="1" applyFill="1" applyBorder="1" applyAlignment="1" applyProtection="1">
      <alignment vertical="center" wrapText="1"/>
    </xf>
    <xf numFmtId="9" fontId="6" fillId="5" borderId="15" xfId="9" applyFont="1" applyFill="1" applyBorder="1" applyAlignment="1" applyProtection="1">
      <alignment vertical="center" wrapText="1"/>
    </xf>
    <xf numFmtId="9" fontId="6" fillId="5" borderId="28" xfId="9" applyFont="1" applyFill="1" applyBorder="1" applyAlignment="1" applyProtection="1">
      <alignment vertical="center" wrapText="1"/>
    </xf>
    <xf numFmtId="1" fontId="6" fillId="3" borderId="21" xfId="2" applyNumberFormat="1" applyFont="1" applyFill="1" applyBorder="1" applyAlignment="1" applyProtection="1">
      <alignment vertical="center" wrapText="1"/>
    </xf>
    <xf numFmtId="9" fontId="1" fillId="4" borderId="6" xfId="2" applyNumberFormat="1" applyFont="1" applyFill="1" applyBorder="1" applyAlignment="1" applyProtection="1">
      <alignment horizontal="right" vertical="center" wrapText="1"/>
    </xf>
    <xf numFmtId="9" fontId="1" fillId="4" borderId="24" xfId="2" applyNumberFormat="1" applyFont="1" applyFill="1" applyBorder="1" applyAlignment="1" applyProtection="1">
      <alignment horizontal="right" vertical="center" wrapText="1"/>
    </xf>
    <xf numFmtId="1" fontId="6" fillId="3" borderId="4" xfId="2" applyNumberFormat="1" applyFont="1" applyFill="1" applyBorder="1" applyAlignment="1" applyProtection="1">
      <alignment vertical="center" wrapText="1"/>
    </xf>
    <xf numFmtId="0" fontId="7" fillId="4" borderId="29" xfId="2" applyFont="1" applyFill="1" applyBorder="1" applyAlignment="1" applyProtection="1">
      <alignment horizontal="left" vertical="center" wrapText="1"/>
    </xf>
    <xf numFmtId="1" fontId="6" fillId="4" borderId="30" xfId="2" applyNumberFormat="1" applyFont="1" applyFill="1" applyBorder="1" applyAlignment="1" applyProtection="1">
      <alignment vertical="center" wrapText="1"/>
    </xf>
    <xf numFmtId="9" fontId="1" fillId="4" borderId="31" xfId="2" applyNumberFormat="1" applyFont="1" applyFill="1" applyBorder="1" applyAlignment="1" applyProtection="1">
      <alignment horizontal="right" vertical="center" wrapText="1"/>
    </xf>
    <xf numFmtId="9" fontId="1" fillId="4" borderId="32" xfId="2" applyNumberFormat="1" applyFont="1" applyFill="1" applyBorder="1" applyAlignment="1" applyProtection="1">
      <alignment horizontal="right" vertical="center" wrapText="1"/>
    </xf>
    <xf numFmtId="164" fontId="1" fillId="0" borderId="0" xfId="2" applyNumberFormat="1" applyFont="1" applyFill="1" applyBorder="1" applyAlignment="1" applyProtection="1">
      <alignment wrapText="1"/>
    </xf>
    <xf numFmtId="0" fontId="1" fillId="0" borderId="0" xfId="2" applyFont="1" applyFill="1" applyBorder="1" applyAlignment="1" applyProtection="1">
      <alignment horizontal="right" wrapText="1"/>
    </xf>
    <xf numFmtId="9" fontId="1" fillId="0" borderId="0" xfId="2" applyNumberFormat="1" applyFont="1" applyFill="1" applyBorder="1" applyAlignment="1" applyProtection="1">
      <alignment horizontal="right" wrapText="1"/>
    </xf>
    <xf numFmtId="1" fontId="6" fillId="0" borderId="0" xfId="2" applyNumberFormat="1" applyFont="1" applyFill="1" applyBorder="1" applyAlignment="1" applyProtection="1">
      <alignment wrapText="1"/>
    </xf>
    <xf numFmtId="9" fontId="6" fillId="0" borderId="0" xfId="2" applyNumberFormat="1" applyFont="1" applyFill="1" applyBorder="1" applyAlignment="1" applyProtection="1">
      <alignment wrapText="1"/>
    </xf>
    <xf numFmtId="0" fontId="6" fillId="0" borderId="0" xfId="2" applyFont="1" applyFill="1" applyAlignment="1" applyProtection="1">
      <alignment wrapText="1"/>
    </xf>
    <xf numFmtId="9" fontId="6" fillId="0" borderId="0" xfId="9" applyFont="1" applyFill="1" applyAlignment="1" applyProtection="1">
      <alignment wrapText="1"/>
    </xf>
    <xf numFmtId="0" fontId="18" fillId="0" borderId="0" xfId="2" applyFont="1" applyFill="1" applyAlignment="1" applyProtection="1">
      <alignment wrapText="1"/>
    </xf>
    <xf numFmtId="0" fontId="19" fillId="0" borderId="0" xfId="2" applyFont="1" applyFill="1" applyAlignment="1" applyProtection="1">
      <alignment wrapText="1"/>
    </xf>
    <xf numFmtId="0" fontId="20" fillId="0" borderId="0" xfId="2" applyFont="1" applyFill="1" applyAlignment="1" applyProtection="1">
      <alignment wrapText="1"/>
    </xf>
    <xf numFmtId="0" fontId="7" fillId="4" borderId="33" xfId="2" applyFont="1" applyFill="1" applyBorder="1" applyAlignment="1" applyProtection="1">
      <alignment horizontal="left" wrapText="1"/>
    </xf>
    <xf numFmtId="1" fontId="7" fillId="4" borderId="34" xfId="2" applyNumberFormat="1" applyFont="1" applyFill="1" applyBorder="1" applyAlignment="1" applyProtection="1">
      <alignment wrapText="1"/>
    </xf>
    <xf numFmtId="0" fontId="6" fillId="2" borderId="35" xfId="2" applyFont="1" applyFill="1" applyBorder="1" applyAlignment="1" applyProtection="1">
      <alignment horizontal="left" vertical="center" wrapText="1" indent="2"/>
    </xf>
    <xf numFmtId="164" fontId="6" fillId="2" borderId="8" xfId="2" applyNumberFormat="1" applyFont="1" applyFill="1" applyBorder="1" applyAlignment="1" applyProtection="1">
      <alignment vertical="center" wrapText="1"/>
    </xf>
    <xf numFmtId="9" fontId="1" fillId="2" borderId="6" xfId="2" applyNumberFormat="1" applyFont="1" applyFill="1" applyBorder="1" applyAlignment="1" applyProtection="1">
      <alignment vertical="center" wrapText="1"/>
    </xf>
    <xf numFmtId="9" fontId="1" fillId="2" borderId="22" xfId="2" applyNumberFormat="1" applyFont="1" applyFill="1" applyBorder="1" applyAlignment="1" applyProtection="1">
      <alignment vertical="center" wrapText="1"/>
    </xf>
    <xf numFmtId="9" fontId="6" fillId="2" borderId="6" xfId="2" applyNumberFormat="1" applyFont="1" applyFill="1" applyBorder="1" applyAlignment="1" applyProtection="1">
      <alignment vertical="center" wrapText="1"/>
    </xf>
    <xf numFmtId="9" fontId="6" fillId="2" borderId="23" xfId="2" applyNumberFormat="1" applyFont="1" applyFill="1" applyBorder="1" applyAlignment="1" applyProtection="1">
      <alignment vertical="center" wrapText="1"/>
    </xf>
    <xf numFmtId="9" fontId="6" fillId="2" borderId="6" xfId="9" applyFont="1" applyFill="1" applyBorder="1" applyAlignment="1" applyProtection="1">
      <alignment vertical="center" wrapText="1"/>
    </xf>
    <xf numFmtId="9" fontId="6" fillId="2" borderId="24" xfId="9" applyFont="1" applyFill="1" applyBorder="1" applyAlignment="1" applyProtection="1">
      <alignment vertical="center" wrapText="1"/>
    </xf>
    <xf numFmtId="9" fontId="6" fillId="2" borderId="23" xfId="9" applyFont="1" applyFill="1" applyBorder="1" applyAlignment="1" applyProtection="1">
      <alignment vertical="center" wrapText="1"/>
    </xf>
    <xf numFmtId="1" fontId="9" fillId="10" borderId="36" xfId="2" applyNumberFormat="1" applyFont="1" applyFill="1" applyBorder="1" applyAlignment="1" applyProtection="1">
      <alignment horizontal="center" wrapText="1"/>
      <protection locked="0"/>
    </xf>
    <xf numFmtId="0" fontId="6" fillId="0" borderId="37" xfId="2" applyFont="1" applyBorder="1" applyAlignment="1" applyProtection="1">
      <alignment horizontal="center" wrapText="1"/>
    </xf>
    <xf numFmtId="0" fontId="6" fillId="0" borderId="37" xfId="2" applyFont="1" applyBorder="1" applyAlignment="1" applyProtection="1">
      <alignment wrapText="1"/>
    </xf>
    <xf numFmtId="0" fontId="7" fillId="5" borderId="36" xfId="2" applyFont="1" applyFill="1" applyBorder="1" applyAlignment="1" applyProtection="1">
      <alignment vertical="center" wrapText="1"/>
    </xf>
    <xf numFmtId="164" fontId="6" fillId="3" borderId="38" xfId="2" applyNumberFormat="1" applyFont="1" applyFill="1" applyBorder="1" applyAlignment="1" applyProtection="1">
      <alignment horizontal="center" vertical="center" wrapText="1"/>
    </xf>
    <xf numFmtId="0" fontId="7" fillId="0" borderId="39" xfId="2" applyFont="1" applyFill="1" applyBorder="1" applyAlignment="1" applyProtection="1">
      <alignment horizontal="left" vertical="center" wrapText="1"/>
    </xf>
    <xf numFmtId="0" fontId="7" fillId="11" borderId="18" xfId="2" applyFont="1" applyFill="1" applyBorder="1" applyAlignment="1" applyProtection="1">
      <alignment horizontal="left" vertical="center" wrapText="1"/>
    </xf>
    <xf numFmtId="0" fontId="6" fillId="0" borderId="40" xfId="2" applyFont="1" applyFill="1" applyBorder="1" applyAlignment="1" applyProtection="1">
      <alignment horizontal="left" vertical="center" wrapText="1"/>
    </xf>
    <xf numFmtId="164" fontId="6" fillId="0" borderId="8" xfId="2" applyNumberFormat="1" applyFont="1" applyFill="1" applyBorder="1" applyAlignment="1" applyProtection="1">
      <alignment vertical="center" wrapText="1"/>
    </xf>
    <xf numFmtId="2" fontId="7" fillId="0" borderId="8" xfId="2" applyNumberFormat="1" applyFont="1" applyFill="1" applyBorder="1" applyAlignment="1" applyProtection="1">
      <alignment vertical="center" wrapText="1"/>
    </xf>
    <xf numFmtId="2" fontId="6" fillId="0" borderId="8" xfId="2" applyNumberFormat="1" applyFont="1" applyFill="1" applyBorder="1" applyAlignment="1" applyProtection="1">
      <alignment vertical="center" wrapText="1"/>
    </xf>
    <xf numFmtId="2" fontId="6" fillId="4" borderId="13" xfId="2" applyNumberFormat="1" applyFont="1" applyFill="1" applyBorder="1" applyAlignment="1" applyProtection="1">
      <alignment vertical="center" wrapText="1"/>
    </xf>
    <xf numFmtId="9" fontId="1" fillId="3" borderId="8" xfId="2" applyNumberFormat="1" applyFont="1" applyFill="1" applyBorder="1" applyAlignment="1" applyProtection="1">
      <alignment vertical="center" wrapText="1"/>
    </xf>
    <xf numFmtId="9" fontId="1" fillId="3" borderId="41" xfId="2" applyNumberFormat="1" applyFont="1" applyFill="1" applyBorder="1" applyAlignment="1" applyProtection="1">
      <alignment vertical="center" wrapText="1"/>
    </xf>
    <xf numFmtId="9" fontId="6" fillId="5" borderId="42" xfId="9" applyFont="1" applyFill="1" applyBorder="1" applyAlignment="1" applyProtection="1">
      <alignment vertical="center" wrapText="1"/>
    </xf>
    <xf numFmtId="9" fontId="1" fillId="3" borderId="25" xfId="2" applyNumberFormat="1" applyFont="1" applyFill="1" applyBorder="1" applyAlignment="1" applyProtection="1">
      <alignment vertical="center" wrapText="1"/>
    </xf>
    <xf numFmtId="9" fontId="1" fillId="3" borderId="19" xfId="2" applyNumberFormat="1" applyFont="1" applyFill="1" applyBorder="1" applyAlignment="1" applyProtection="1">
      <alignment vertical="center" wrapText="1"/>
    </xf>
    <xf numFmtId="9" fontId="1" fillId="3" borderId="4" xfId="2" applyNumberFormat="1" applyFont="1" applyFill="1" applyBorder="1" applyAlignment="1" applyProtection="1">
      <alignment vertical="center" wrapText="1"/>
    </xf>
    <xf numFmtId="9" fontId="1" fillId="3" borderId="43" xfId="2" applyNumberFormat="1" applyFont="1" applyFill="1" applyBorder="1" applyAlignment="1" applyProtection="1"/>
    <xf numFmtId="9" fontId="6" fillId="5" borderId="8" xfId="9" applyFont="1" applyFill="1" applyBorder="1" applyProtection="1"/>
    <xf numFmtId="9" fontId="6" fillId="5" borderId="10" xfId="9" applyFont="1" applyFill="1" applyBorder="1" applyProtection="1"/>
    <xf numFmtId="9" fontId="6" fillId="5" borderId="9" xfId="9" applyFont="1" applyFill="1" applyBorder="1" applyProtection="1"/>
    <xf numFmtId="9" fontId="1" fillId="4" borderId="44" xfId="2" applyNumberFormat="1" applyFont="1" applyFill="1" applyBorder="1" applyAlignment="1" applyProtection="1"/>
    <xf numFmtId="9" fontId="1" fillId="4" borderId="22" xfId="2" applyNumberFormat="1" applyFont="1" applyFill="1" applyBorder="1" applyAlignment="1" applyProtection="1"/>
    <xf numFmtId="9" fontId="1" fillId="3" borderId="7" xfId="2" applyNumberFormat="1" applyFont="1" applyFill="1" applyBorder="1" applyAlignment="1" applyProtection="1"/>
    <xf numFmtId="9" fontId="6" fillId="5" borderId="8" xfId="2" applyNumberFormat="1" applyFont="1" applyFill="1" applyBorder="1" applyProtection="1"/>
    <xf numFmtId="9" fontId="6" fillId="5" borderId="9" xfId="2" applyNumberFormat="1" applyFont="1" applyFill="1" applyBorder="1" applyProtection="1"/>
    <xf numFmtId="9" fontId="6" fillId="5" borderId="24" xfId="2" applyNumberFormat="1" applyFont="1" applyFill="1" applyBorder="1" applyAlignment="1" applyProtection="1">
      <alignment vertical="center" wrapText="1"/>
    </xf>
    <xf numFmtId="0" fontId="21" fillId="4" borderId="0" xfId="0" applyFont="1" applyFill="1" applyAlignment="1">
      <alignment horizontal="left"/>
    </xf>
    <xf numFmtId="0" fontId="22" fillId="0" borderId="0" xfId="0" applyFont="1"/>
    <xf numFmtId="0" fontId="23" fillId="0" borderId="0" xfId="0" applyFont="1"/>
    <xf numFmtId="0" fontId="11" fillId="6" borderId="45" xfId="2" applyFont="1" applyFill="1" applyBorder="1" applyAlignment="1" applyProtection="1">
      <alignment vertical="center" wrapText="1"/>
    </xf>
    <xf numFmtId="0" fontId="1" fillId="6" borderId="5" xfId="2" applyFont="1" applyFill="1" applyBorder="1" applyAlignment="1" applyProtection="1">
      <alignment vertical="center" wrapText="1"/>
    </xf>
    <xf numFmtId="0" fontId="1" fillId="7" borderId="45" xfId="2" applyFont="1" applyFill="1" applyBorder="1" applyAlignment="1" applyProtection="1">
      <alignment vertical="center" wrapText="1"/>
    </xf>
    <xf numFmtId="0" fontId="1" fillId="7" borderId="5" xfId="2" applyFont="1" applyFill="1" applyBorder="1" applyAlignment="1" applyProtection="1">
      <alignment vertical="center" wrapText="1"/>
    </xf>
    <xf numFmtId="0" fontId="11" fillId="6" borderId="5" xfId="2" applyFont="1" applyFill="1" applyBorder="1" applyAlignment="1" applyProtection="1">
      <alignment vertical="center" wrapText="1"/>
    </xf>
    <xf numFmtId="0" fontId="11" fillId="6" borderId="46" xfId="2" applyFont="1" applyFill="1" applyBorder="1" applyAlignment="1" applyProtection="1">
      <alignment vertical="center" wrapText="1"/>
    </xf>
    <xf numFmtId="0" fontId="12" fillId="6" borderId="46" xfId="2" applyFont="1" applyFill="1" applyBorder="1" applyAlignment="1" applyProtection="1">
      <alignment vertical="center" wrapText="1"/>
    </xf>
    <xf numFmtId="0" fontId="12" fillId="6" borderId="45" xfId="2" applyFont="1" applyFill="1" applyBorder="1" applyAlignment="1" applyProtection="1">
      <alignment vertical="center" wrapText="1"/>
    </xf>
    <xf numFmtId="0" fontId="12" fillId="6" borderId="47" xfId="2" applyFont="1" applyFill="1" applyBorder="1" applyAlignment="1" applyProtection="1">
      <alignment vertical="center" wrapText="1"/>
    </xf>
    <xf numFmtId="0" fontId="13" fillId="6" borderId="5" xfId="2" applyFont="1" applyFill="1" applyBorder="1" applyAlignment="1" applyProtection="1">
      <alignment vertical="center" wrapText="1"/>
    </xf>
    <xf numFmtId="0" fontId="13" fillId="6" borderId="48" xfId="2" applyFont="1" applyFill="1" applyBorder="1" applyAlignment="1" applyProtection="1">
      <alignment vertical="center" wrapText="1"/>
    </xf>
    <xf numFmtId="0" fontId="14" fillId="6" borderId="46" xfId="2" applyFont="1" applyFill="1" applyBorder="1" applyAlignment="1" applyProtection="1">
      <alignment vertical="center" wrapText="1"/>
    </xf>
    <xf numFmtId="0" fontId="14" fillId="6" borderId="45" xfId="2" applyFont="1" applyFill="1" applyBorder="1" applyAlignment="1" applyProtection="1">
      <alignment vertical="center" wrapText="1"/>
    </xf>
    <xf numFmtId="0" fontId="14" fillId="6" borderId="47" xfId="2" applyFont="1" applyFill="1" applyBorder="1" applyAlignment="1" applyProtection="1">
      <alignment vertical="center" wrapText="1"/>
    </xf>
    <xf numFmtId="0" fontId="13" fillId="7" borderId="45" xfId="2" applyFont="1" applyFill="1" applyBorder="1" applyAlignment="1" applyProtection="1">
      <alignment vertical="center" wrapText="1"/>
    </xf>
    <xf numFmtId="9" fontId="1" fillId="8" borderId="8" xfId="2" applyNumberFormat="1" applyFont="1" applyFill="1" applyBorder="1" applyAlignment="1" applyProtection="1">
      <alignment vertical="center" wrapText="1"/>
    </xf>
    <xf numFmtId="0" fontId="13" fillId="7" borderId="46" xfId="2" applyFont="1" applyFill="1" applyBorder="1" applyAlignment="1" applyProtection="1">
      <alignment vertical="center" wrapText="1"/>
    </xf>
    <xf numFmtId="9" fontId="1" fillId="8" borderId="22" xfId="2" applyNumberFormat="1" applyFont="1" applyFill="1" applyBorder="1" applyAlignment="1" applyProtection="1">
      <alignment vertical="center" wrapText="1"/>
    </xf>
    <xf numFmtId="0" fontId="14" fillId="7" borderId="48" xfId="2" applyFont="1" applyFill="1" applyBorder="1" applyAlignment="1" applyProtection="1">
      <alignment vertical="center" wrapText="1"/>
    </xf>
    <xf numFmtId="9" fontId="6" fillId="8" borderId="6" xfId="2" applyNumberFormat="1" applyFont="1" applyFill="1" applyBorder="1" applyAlignment="1" applyProtection="1">
      <alignment vertical="center" wrapText="1"/>
    </xf>
    <xf numFmtId="0" fontId="14" fillId="7" borderId="5" xfId="2" applyFont="1" applyFill="1" applyBorder="1" applyAlignment="1" applyProtection="1">
      <alignment vertical="center" wrapText="1"/>
    </xf>
    <xf numFmtId="9" fontId="6" fillId="8" borderId="23" xfId="2" applyNumberFormat="1" applyFont="1" applyFill="1" applyBorder="1" applyAlignment="1" applyProtection="1">
      <alignment vertical="center" wrapText="1"/>
    </xf>
    <xf numFmtId="0" fontId="12" fillId="7" borderId="49" xfId="2" applyFont="1" applyFill="1" applyBorder="1" applyAlignment="1" applyProtection="1">
      <alignment vertical="center" wrapText="1"/>
    </xf>
    <xf numFmtId="9" fontId="6" fillId="8" borderId="6" xfId="9" applyFont="1" applyFill="1" applyBorder="1" applyAlignment="1" applyProtection="1">
      <alignment vertical="center" wrapText="1"/>
    </xf>
    <xf numFmtId="0" fontId="12" fillId="7" borderId="5" xfId="2" applyFont="1" applyFill="1" applyBorder="1" applyAlignment="1" applyProtection="1">
      <alignment vertical="center" wrapText="1"/>
    </xf>
    <xf numFmtId="0" fontId="6" fillId="8" borderId="6" xfId="2" applyFont="1" applyFill="1" applyBorder="1" applyAlignment="1" applyProtection="1">
      <alignment vertical="center" wrapText="1"/>
    </xf>
    <xf numFmtId="0" fontId="6" fillId="8" borderId="24" xfId="2" applyFont="1" applyFill="1" applyBorder="1" applyAlignment="1" applyProtection="1">
      <alignment vertical="center" wrapText="1"/>
    </xf>
    <xf numFmtId="0" fontId="12" fillId="7" borderId="48" xfId="2" applyFont="1" applyFill="1" applyBorder="1" applyAlignment="1" applyProtection="1">
      <alignment vertical="center" wrapText="1"/>
    </xf>
    <xf numFmtId="0" fontId="6" fillId="8" borderId="23" xfId="2" applyFont="1" applyFill="1" applyBorder="1" applyAlignment="1" applyProtection="1">
      <alignment vertical="center" wrapText="1"/>
    </xf>
    <xf numFmtId="0" fontId="13" fillId="7" borderId="5" xfId="2" applyFont="1" applyFill="1" applyBorder="1" applyAlignment="1" applyProtection="1">
      <alignment vertical="center" wrapText="1"/>
    </xf>
    <xf numFmtId="9" fontId="1" fillId="8" borderId="6" xfId="2" applyNumberFormat="1" applyFont="1" applyFill="1" applyBorder="1" applyAlignment="1" applyProtection="1">
      <alignment vertical="center" wrapText="1"/>
    </xf>
    <xf numFmtId="0" fontId="13" fillId="7" borderId="48" xfId="2" applyFont="1" applyFill="1" applyBorder="1" applyAlignment="1" applyProtection="1">
      <alignment vertical="center" wrapText="1"/>
    </xf>
    <xf numFmtId="0" fontId="13" fillId="9" borderId="5" xfId="2" applyFont="1" applyFill="1" applyBorder="1" applyAlignment="1" applyProtection="1">
      <alignment vertical="center" wrapText="1"/>
    </xf>
    <xf numFmtId="0" fontId="13" fillId="9" borderId="48" xfId="2" applyFont="1" applyFill="1" applyBorder="1" applyAlignment="1" applyProtection="1">
      <alignment vertical="center" wrapText="1"/>
    </xf>
    <xf numFmtId="0" fontId="14" fillId="9" borderId="48" xfId="2" applyFont="1" applyFill="1" applyBorder="1" applyAlignment="1" applyProtection="1">
      <alignment vertical="center" wrapText="1"/>
    </xf>
    <xf numFmtId="0" fontId="14" fillId="9" borderId="5" xfId="2" applyFont="1" applyFill="1" applyBorder="1" applyAlignment="1" applyProtection="1">
      <alignment vertical="center" wrapText="1"/>
    </xf>
    <xf numFmtId="0" fontId="14" fillId="9" borderId="49" xfId="2" applyFont="1" applyFill="1" applyBorder="1" applyAlignment="1" applyProtection="1">
      <alignment vertical="center" wrapText="1"/>
    </xf>
    <xf numFmtId="0" fontId="11" fillId="6" borderId="50" xfId="2" applyFont="1" applyFill="1" applyBorder="1" applyAlignment="1" applyProtection="1">
      <alignment vertical="center" wrapText="1"/>
    </xf>
    <xf numFmtId="0" fontId="12" fillId="6" borderId="48" xfId="2" applyFont="1" applyFill="1" applyBorder="1" applyAlignment="1" applyProtection="1">
      <alignment vertical="center" wrapText="1"/>
    </xf>
    <xf numFmtId="0" fontId="12" fillId="6" borderId="5" xfId="2" applyFont="1" applyFill="1" applyBorder="1" applyAlignment="1" applyProtection="1">
      <alignment vertical="center" wrapText="1"/>
    </xf>
    <xf numFmtId="0" fontId="12" fillId="6" borderId="49" xfId="2" applyFont="1" applyFill="1" applyBorder="1" applyAlignment="1" applyProtection="1">
      <alignment vertical="center" wrapText="1"/>
    </xf>
    <xf numFmtId="0" fontId="13" fillId="9" borderId="51" xfId="2" applyFont="1" applyFill="1" applyBorder="1" applyAlignment="1" applyProtection="1">
      <alignment vertical="center" wrapText="1"/>
    </xf>
    <xf numFmtId="0" fontId="13" fillId="9" borderId="52" xfId="2" applyFont="1" applyFill="1" applyBorder="1" applyAlignment="1" applyProtection="1">
      <alignment vertical="center" wrapText="1"/>
    </xf>
    <xf numFmtId="0" fontId="14" fillId="9" borderId="53" xfId="2" applyFont="1" applyFill="1" applyBorder="1" applyAlignment="1" applyProtection="1">
      <alignment vertical="center" wrapText="1"/>
    </xf>
    <xf numFmtId="0" fontId="14" fillId="9" borderId="51" xfId="2" applyFont="1" applyFill="1" applyBorder="1" applyAlignment="1" applyProtection="1">
      <alignment vertical="center" wrapText="1"/>
    </xf>
    <xf numFmtId="0" fontId="14" fillId="9" borderId="54" xfId="2" applyFont="1" applyFill="1" applyBorder="1" applyAlignment="1" applyProtection="1">
      <alignment vertical="center" wrapText="1"/>
    </xf>
    <xf numFmtId="0" fontId="11" fillId="6" borderId="55" xfId="7" applyFont="1" applyFill="1" applyBorder="1" applyAlignment="1" applyProtection="1"/>
    <xf numFmtId="0" fontId="12" fillId="6" borderId="47" xfId="2" applyFont="1" applyFill="1" applyBorder="1" applyProtection="1"/>
    <xf numFmtId="0" fontId="12" fillId="6" borderId="45" xfId="2" applyFont="1" applyFill="1" applyBorder="1" applyProtection="1"/>
    <xf numFmtId="0" fontId="12" fillId="6" borderId="46" xfId="2" applyFont="1" applyFill="1" applyBorder="1" applyProtection="1"/>
    <xf numFmtId="0" fontId="11" fillId="7" borderId="56" xfId="5" applyFont="1" applyFill="1" applyBorder="1" applyAlignment="1" applyProtection="1"/>
    <xf numFmtId="0" fontId="11" fillId="7" borderId="57" xfId="7" applyFont="1" applyFill="1" applyBorder="1" applyAlignment="1" applyProtection="1"/>
    <xf numFmtId="1" fontId="12" fillId="7" borderId="48" xfId="2" applyNumberFormat="1" applyFont="1" applyFill="1" applyBorder="1" applyProtection="1"/>
    <xf numFmtId="9" fontId="6" fillId="8" borderId="6" xfId="2" applyNumberFormat="1" applyFont="1" applyFill="1" applyBorder="1" applyProtection="1"/>
    <xf numFmtId="1" fontId="12" fillId="7" borderId="5" xfId="2" applyNumberFormat="1" applyFont="1" applyFill="1" applyBorder="1" applyProtection="1"/>
    <xf numFmtId="9" fontId="6" fillId="8" borderId="23" xfId="2" applyNumberFormat="1" applyFont="1" applyFill="1" applyBorder="1" applyProtection="1"/>
    <xf numFmtId="0" fontId="12" fillId="7" borderId="49" xfId="2" applyFont="1" applyFill="1" applyBorder="1" applyProtection="1"/>
    <xf numFmtId="9" fontId="6" fillId="8" borderId="6" xfId="9" applyFont="1" applyFill="1" applyBorder="1" applyProtection="1"/>
    <xf numFmtId="0" fontId="12" fillId="7" borderId="5" xfId="2" applyFont="1" applyFill="1" applyBorder="1" applyProtection="1"/>
    <xf numFmtId="9" fontId="6" fillId="8" borderId="24" xfId="9" applyFont="1" applyFill="1" applyBorder="1" applyProtection="1"/>
    <xf numFmtId="0" fontId="12" fillId="7" borderId="48" xfId="2" applyFont="1" applyFill="1" applyBorder="1" applyProtection="1"/>
    <xf numFmtId="9" fontId="6" fillId="8" borderId="23" xfId="9" applyFont="1" applyFill="1" applyBorder="1" applyProtection="1"/>
    <xf numFmtId="0" fontId="11" fillId="6" borderId="58" xfId="5" applyFont="1" applyFill="1" applyBorder="1" applyAlignment="1" applyProtection="1">
      <alignment vertical="center" wrapText="1"/>
    </xf>
    <xf numFmtId="0" fontId="11" fillId="6" borderId="59" xfId="7" applyFont="1" applyFill="1" applyBorder="1" applyAlignment="1" applyProtection="1">
      <alignment vertical="center" wrapText="1"/>
    </xf>
    <xf numFmtId="1" fontId="12" fillId="6" borderId="46" xfId="2" applyNumberFormat="1" applyFont="1" applyFill="1" applyBorder="1" applyAlignment="1" applyProtection="1">
      <alignment vertical="center" wrapText="1"/>
    </xf>
    <xf numFmtId="1" fontId="12" fillId="6" borderId="45" xfId="2" applyNumberFormat="1" applyFont="1" applyFill="1" applyBorder="1" applyAlignment="1" applyProtection="1">
      <alignment vertical="center" wrapText="1"/>
    </xf>
    <xf numFmtId="0" fontId="13" fillId="9" borderId="60" xfId="5" applyFont="1" applyFill="1" applyBorder="1" applyAlignment="1" applyProtection="1">
      <alignment vertical="center" wrapText="1"/>
    </xf>
    <xf numFmtId="0" fontId="13" fillId="7" borderId="61" xfId="7" applyFont="1" applyFill="1" applyBorder="1" applyAlignment="1" applyProtection="1">
      <alignment vertical="center" wrapText="1"/>
    </xf>
    <xf numFmtId="1" fontId="14" fillId="7" borderId="48" xfId="2" applyNumberFormat="1" applyFont="1" applyFill="1" applyBorder="1" applyAlignment="1" applyProtection="1">
      <alignment vertical="center" wrapText="1"/>
    </xf>
    <xf numFmtId="1" fontId="14" fillId="7" borderId="5" xfId="2" applyNumberFormat="1" applyFont="1" applyFill="1" applyBorder="1" applyAlignment="1" applyProtection="1">
      <alignment vertical="center" wrapText="1"/>
    </xf>
    <xf numFmtId="0" fontId="14" fillId="7" borderId="49" xfId="2" applyFont="1" applyFill="1" applyBorder="1" applyAlignment="1" applyProtection="1">
      <alignment vertical="center" wrapText="1"/>
    </xf>
    <xf numFmtId="9" fontId="6" fillId="8" borderId="24" xfId="9" applyFont="1" applyFill="1" applyBorder="1" applyAlignment="1" applyProtection="1">
      <alignment vertical="center" wrapText="1"/>
    </xf>
    <xf numFmtId="9" fontId="6" fillId="8" borderId="23" xfId="9" applyFont="1" applyFill="1" applyBorder="1" applyAlignment="1" applyProtection="1">
      <alignment vertical="center" wrapText="1"/>
    </xf>
    <xf numFmtId="0" fontId="11" fillId="6" borderId="60" xfId="5" applyFont="1" applyFill="1" applyBorder="1" applyAlignment="1" applyProtection="1">
      <alignment vertical="center" wrapText="1"/>
    </xf>
    <xf numFmtId="0" fontId="11" fillId="6" borderId="61" xfId="7" applyFont="1" applyFill="1" applyBorder="1" applyAlignment="1" applyProtection="1">
      <alignment vertical="center" wrapText="1"/>
    </xf>
    <xf numFmtId="164" fontId="12" fillId="6" borderId="48" xfId="2" applyNumberFormat="1" applyFont="1" applyFill="1" applyBorder="1" applyAlignment="1" applyProtection="1">
      <alignment vertical="center" wrapText="1"/>
    </xf>
    <xf numFmtId="164" fontId="12" fillId="6" borderId="5" xfId="2" applyNumberFormat="1" applyFont="1" applyFill="1" applyBorder="1" applyAlignment="1" applyProtection="1">
      <alignment vertical="center" wrapText="1"/>
    </xf>
    <xf numFmtId="0" fontId="11" fillId="9" borderId="60" xfId="5" applyFont="1" applyFill="1" applyBorder="1" applyAlignment="1" applyProtection="1">
      <alignment vertical="center" wrapText="1"/>
    </xf>
    <xf numFmtId="0" fontId="11" fillId="7" borderId="61" xfId="7" applyFont="1" applyFill="1" applyBorder="1" applyAlignment="1" applyProtection="1">
      <alignment vertical="center" wrapText="1"/>
    </xf>
    <xf numFmtId="164" fontId="12" fillId="7" borderId="48" xfId="2" applyNumberFormat="1" applyFont="1" applyFill="1" applyBorder="1" applyAlignment="1" applyProtection="1">
      <alignment vertical="center" wrapText="1"/>
    </xf>
    <xf numFmtId="164" fontId="12" fillId="7" borderId="5" xfId="2" applyNumberFormat="1" applyFont="1" applyFill="1" applyBorder="1" applyAlignment="1" applyProtection="1">
      <alignment vertical="center" wrapText="1"/>
    </xf>
    <xf numFmtId="1" fontId="12" fillId="6" borderId="48" xfId="2" applyNumberFormat="1" applyFont="1" applyFill="1" applyBorder="1" applyAlignment="1" applyProtection="1">
      <alignment vertical="center" wrapText="1"/>
    </xf>
    <xf numFmtId="1" fontId="12" fillId="6" borderId="5" xfId="2" applyNumberFormat="1" applyFont="1" applyFill="1" applyBorder="1" applyAlignment="1" applyProtection="1">
      <alignment vertical="center" wrapText="1"/>
    </xf>
    <xf numFmtId="1" fontId="12" fillId="7" borderId="48" xfId="2" applyNumberFormat="1" applyFont="1" applyFill="1" applyBorder="1" applyAlignment="1" applyProtection="1">
      <alignment vertical="center" wrapText="1"/>
    </xf>
    <xf numFmtId="1" fontId="12" fillId="7" borderId="5" xfId="2" applyNumberFormat="1" applyFont="1" applyFill="1" applyBorder="1" applyAlignment="1" applyProtection="1">
      <alignment vertical="center" wrapText="1"/>
    </xf>
    <xf numFmtId="0" fontId="13" fillId="6" borderId="60" xfId="5" applyFont="1" applyFill="1" applyBorder="1" applyAlignment="1" applyProtection="1">
      <alignment vertical="center" wrapText="1"/>
    </xf>
    <xf numFmtId="0" fontId="13" fillId="6" borderId="61" xfId="7" applyFont="1" applyFill="1" applyBorder="1" applyAlignment="1" applyProtection="1">
      <alignment vertical="center" wrapText="1"/>
    </xf>
    <xf numFmtId="1" fontId="14" fillId="6" borderId="48" xfId="2" applyNumberFormat="1" applyFont="1" applyFill="1" applyBorder="1" applyAlignment="1" applyProtection="1">
      <alignment vertical="center" wrapText="1"/>
    </xf>
    <xf numFmtId="1" fontId="14" fillId="6" borderId="5" xfId="2" applyNumberFormat="1" applyFont="1" applyFill="1" applyBorder="1" applyAlignment="1" applyProtection="1">
      <alignment vertical="center" wrapText="1"/>
    </xf>
    <xf numFmtId="0" fontId="14" fillId="6" borderId="49" xfId="2" applyFont="1" applyFill="1" applyBorder="1" applyAlignment="1" applyProtection="1">
      <alignment vertical="center" wrapText="1"/>
    </xf>
    <xf numFmtId="0" fontId="14" fillId="6" borderId="5" xfId="2" applyFont="1" applyFill="1" applyBorder="1" applyAlignment="1" applyProtection="1">
      <alignment vertical="center" wrapText="1"/>
    </xf>
    <xf numFmtId="0" fontId="14" fillId="6" borderId="48" xfId="2" applyFont="1" applyFill="1" applyBorder="1" applyAlignment="1" applyProtection="1">
      <alignment vertical="center" wrapText="1"/>
    </xf>
    <xf numFmtId="0" fontId="13" fillId="9" borderId="62" xfId="5" applyFont="1" applyFill="1" applyBorder="1" applyAlignment="1" applyProtection="1">
      <alignment vertical="center" wrapText="1"/>
    </xf>
    <xf numFmtId="0" fontId="13" fillId="7" borderId="63" xfId="7" applyFont="1" applyFill="1" applyBorder="1" applyAlignment="1" applyProtection="1">
      <alignment vertical="center" wrapText="1"/>
    </xf>
    <xf numFmtId="0" fontId="13" fillId="6" borderId="12" xfId="2" applyFont="1" applyFill="1" applyBorder="1" applyAlignment="1" applyProtection="1">
      <alignment horizontal="right" vertical="center" wrapText="1"/>
    </xf>
    <xf numFmtId="0" fontId="13" fillId="6" borderId="52" xfId="2" applyFont="1" applyFill="1" applyBorder="1" applyAlignment="1" applyProtection="1">
      <alignment horizontal="right" vertical="center" wrapText="1"/>
    </xf>
    <xf numFmtId="164" fontId="14" fillId="6" borderId="52" xfId="2" applyNumberFormat="1" applyFont="1" applyFill="1" applyBorder="1" applyAlignment="1" applyProtection="1">
      <alignment horizontal="right" vertical="center" wrapText="1"/>
    </xf>
    <xf numFmtId="164" fontId="14" fillId="6" borderId="12" xfId="2" applyNumberFormat="1" applyFont="1" applyFill="1" applyBorder="1" applyAlignment="1" applyProtection="1">
      <alignment horizontal="right" vertical="center" wrapText="1"/>
    </xf>
    <xf numFmtId="0" fontId="14" fillId="6" borderId="64" xfId="2" applyFont="1" applyFill="1" applyBorder="1" applyAlignment="1" applyProtection="1">
      <alignment horizontal="right" vertical="center" wrapText="1"/>
    </xf>
    <xf numFmtId="0" fontId="14" fillId="6" borderId="12" xfId="2" applyFont="1" applyFill="1" applyBorder="1" applyAlignment="1" applyProtection="1">
      <alignment horizontal="right" vertical="center" wrapText="1"/>
    </xf>
    <xf numFmtId="0" fontId="14" fillId="6" borderId="52" xfId="2" applyFont="1" applyFill="1" applyBorder="1" applyAlignment="1" applyProtection="1">
      <alignment horizontal="right" vertical="center" wrapText="1"/>
    </xf>
    <xf numFmtId="0" fontId="11" fillId="6" borderId="55" xfId="2" applyFont="1" applyFill="1" applyBorder="1" applyAlignment="1" applyProtection="1"/>
    <xf numFmtId="1" fontId="12" fillId="6" borderId="46" xfId="2" applyNumberFormat="1" applyFont="1" applyFill="1" applyBorder="1" applyProtection="1"/>
    <xf numFmtId="1" fontId="12" fillId="6" borderId="45" xfId="2" applyNumberFormat="1" applyFont="1" applyFill="1" applyBorder="1" applyProtection="1"/>
    <xf numFmtId="0" fontId="11" fillId="9" borderId="57" xfId="2" applyFont="1" applyFill="1" applyBorder="1" applyAlignment="1" applyProtection="1"/>
    <xf numFmtId="9" fontId="6" fillId="8" borderId="8" xfId="2" applyNumberFormat="1" applyFont="1" applyFill="1" applyBorder="1" applyProtection="1"/>
    <xf numFmtId="9" fontId="6" fillId="8" borderId="9" xfId="2" applyNumberFormat="1" applyFont="1" applyFill="1" applyBorder="1" applyProtection="1"/>
    <xf numFmtId="0" fontId="11" fillId="6" borderId="18" xfId="2" applyFont="1" applyFill="1" applyBorder="1" applyAlignment="1" applyProtection="1">
      <alignment vertical="center" wrapText="1"/>
    </xf>
    <xf numFmtId="0" fontId="11" fillId="6" borderId="59" xfId="2" applyFont="1" applyFill="1" applyBorder="1" applyAlignment="1" applyProtection="1">
      <alignment vertical="center" wrapText="1"/>
    </xf>
    <xf numFmtId="0" fontId="11" fillId="9" borderId="20" xfId="2" applyFont="1" applyFill="1" applyBorder="1" applyAlignment="1" applyProtection="1">
      <alignment vertical="center" wrapText="1"/>
    </xf>
    <xf numFmtId="0" fontId="11" fillId="9" borderId="61" xfId="2" applyFont="1" applyFill="1" applyBorder="1" applyAlignment="1" applyProtection="1">
      <alignment vertical="center" wrapText="1"/>
    </xf>
    <xf numFmtId="9" fontId="6" fillId="8" borderId="8" xfId="2" applyNumberFormat="1" applyFont="1" applyFill="1" applyBorder="1" applyAlignment="1" applyProtection="1">
      <alignment vertical="center" wrapText="1"/>
    </xf>
    <xf numFmtId="9" fontId="6" fillId="8" borderId="9" xfId="2" applyNumberFormat="1" applyFont="1" applyFill="1" applyBorder="1" applyAlignment="1" applyProtection="1">
      <alignment vertical="center" wrapText="1"/>
    </xf>
    <xf numFmtId="0" fontId="11" fillId="6" borderId="20" xfId="2" applyFont="1" applyFill="1" applyBorder="1" applyAlignment="1" applyProtection="1">
      <alignment vertical="center" wrapText="1"/>
    </xf>
    <xf numFmtId="0" fontId="11" fillId="6" borderId="61" xfId="2" applyFont="1" applyFill="1" applyBorder="1" applyAlignment="1" applyProtection="1">
      <alignment vertical="center" wrapText="1"/>
    </xf>
    <xf numFmtId="0" fontId="13" fillId="9" borderId="20" xfId="2" applyFont="1" applyFill="1" applyBorder="1" applyAlignment="1" applyProtection="1">
      <alignment vertical="center" wrapText="1"/>
    </xf>
    <xf numFmtId="0" fontId="13" fillId="9" borderId="61" xfId="2" applyFont="1" applyFill="1" applyBorder="1" applyAlignment="1" applyProtection="1">
      <alignment vertical="center" wrapText="1"/>
    </xf>
    <xf numFmtId="164" fontId="14" fillId="7" borderId="48" xfId="2" applyNumberFormat="1" applyFont="1" applyFill="1" applyBorder="1" applyAlignment="1" applyProtection="1">
      <alignment vertical="center" wrapText="1"/>
    </xf>
    <xf numFmtId="164" fontId="14" fillId="7" borderId="5" xfId="2" applyNumberFormat="1" applyFont="1" applyFill="1" applyBorder="1" applyAlignment="1" applyProtection="1">
      <alignment vertical="center" wrapText="1"/>
    </xf>
    <xf numFmtId="0" fontId="14" fillId="7" borderId="64" xfId="2" applyFont="1" applyFill="1" applyBorder="1" applyAlignment="1" applyProtection="1">
      <alignment vertical="center" wrapText="1"/>
    </xf>
    <xf numFmtId="0" fontId="12" fillId="7" borderId="47" xfId="2" applyFont="1" applyFill="1" applyBorder="1" applyAlignment="1" applyProtection="1">
      <alignment vertical="center" wrapText="1"/>
    </xf>
    <xf numFmtId="0" fontId="11" fillId="6" borderId="26" xfId="2" applyFont="1" applyFill="1" applyBorder="1" applyAlignment="1" applyProtection="1">
      <alignment vertical="center" wrapText="1"/>
    </xf>
    <xf numFmtId="0" fontId="11" fillId="6" borderId="63" xfId="2" applyFont="1" applyFill="1" applyBorder="1" applyAlignment="1" applyProtection="1">
      <alignment vertical="center" wrapText="1"/>
    </xf>
    <xf numFmtId="0" fontId="13" fillId="9" borderId="5" xfId="2" applyFont="1" applyFill="1" applyBorder="1" applyAlignment="1" applyProtection="1">
      <alignment horizontal="right" vertical="center" wrapText="1"/>
    </xf>
    <xf numFmtId="0" fontId="13" fillId="9" borderId="48" xfId="2" applyFont="1" applyFill="1" applyBorder="1" applyAlignment="1" applyProtection="1">
      <alignment horizontal="right" vertical="center" wrapText="1"/>
    </xf>
    <xf numFmtId="0" fontId="13" fillId="9" borderId="65" xfId="2" applyFont="1" applyFill="1" applyBorder="1" applyAlignment="1" applyProtection="1">
      <alignment horizontal="right" vertical="center" wrapText="1"/>
    </xf>
    <xf numFmtId="0" fontId="13" fillId="9" borderId="66" xfId="2" applyFont="1" applyFill="1" applyBorder="1" applyAlignment="1" applyProtection="1">
      <alignment horizontal="right" vertical="center" wrapText="1"/>
    </xf>
    <xf numFmtId="1" fontId="14" fillId="7" borderId="66" xfId="2" applyNumberFormat="1" applyFont="1" applyFill="1" applyBorder="1" applyAlignment="1" applyProtection="1">
      <alignment vertical="center" wrapText="1"/>
    </xf>
    <xf numFmtId="9" fontId="6" fillId="8" borderId="67" xfId="2" applyNumberFormat="1" applyFont="1" applyFill="1" applyBorder="1" applyAlignment="1" applyProtection="1">
      <alignment vertical="center" wrapText="1"/>
    </xf>
    <xf numFmtId="1" fontId="14" fillId="7" borderId="65" xfId="2" applyNumberFormat="1" applyFont="1" applyFill="1" applyBorder="1" applyAlignment="1" applyProtection="1">
      <alignment vertical="center" wrapText="1"/>
    </xf>
    <xf numFmtId="9" fontId="6" fillId="8" borderId="68" xfId="2" applyNumberFormat="1" applyFont="1" applyFill="1" applyBorder="1" applyAlignment="1" applyProtection="1">
      <alignment vertical="center" wrapText="1"/>
    </xf>
    <xf numFmtId="0" fontId="14" fillId="7" borderId="69" xfId="2" applyFont="1" applyFill="1" applyBorder="1" applyAlignment="1" applyProtection="1">
      <alignment vertical="center" wrapText="1"/>
    </xf>
    <xf numFmtId="9" fontId="6" fillId="8" borderId="31" xfId="9" applyFont="1" applyFill="1" applyBorder="1" applyAlignment="1" applyProtection="1">
      <alignment vertical="center" wrapText="1"/>
    </xf>
    <xf numFmtId="0" fontId="14" fillId="7" borderId="65" xfId="2" applyFont="1" applyFill="1" applyBorder="1" applyAlignment="1" applyProtection="1">
      <alignment vertical="center" wrapText="1"/>
    </xf>
    <xf numFmtId="9" fontId="6" fillId="8" borderId="32" xfId="9" applyFont="1" applyFill="1" applyBorder="1" applyAlignment="1" applyProtection="1">
      <alignment vertical="center" wrapText="1"/>
    </xf>
    <xf numFmtId="0" fontId="14" fillId="7" borderId="66" xfId="2" applyFont="1" applyFill="1" applyBorder="1" applyAlignment="1" applyProtection="1">
      <alignment vertical="center" wrapText="1"/>
    </xf>
    <xf numFmtId="9" fontId="6" fillId="8" borderId="70" xfId="9" applyFont="1" applyFill="1" applyBorder="1" applyAlignment="1" applyProtection="1">
      <alignment vertical="center" wrapText="1"/>
    </xf>
    <xf numFmtId="0" fontId="1" fillId="6" borderId="48" xfId="2" applyFont="1" applyFill="1" applyBorder="1" applyAlignment="1" applyProtection="1">
      <alignment vertical="center" wrapText="1"/>
    </xf>
    <xf numFmtId="0" fontId="6" fillId="6" borderId="46" xfId="2" applyFont="1" applyFill="1" applyBorder="1" applyAlignment="1" applyProtection="1">
      <alignment vertical="center" wrapText="1"/>
    </xf>
    <xf numFmtId="0" fontId="6" fillId="6" borderId="45" xfId="2" applyFont="1" applyFill="1" applyBorder="1" applyAlignment="1" applyProtection="1">
      <alignment vertical="center" wrapText="1"/>
    </xf>
    <xf numFmtId="0" fontId="1" fillId="7" borderId="46" xfId="2" applyFont="1" applyFill="1" applyBorder="1" applyAlignment="1" applyProtection="1">
      <alignment vertical="center" wrapText="1"/>
    </xf>
    <xf numFmtId="0" fontId="6" fillId="7" borderId="48" xfId="2" applyFont="1" applyFill="1" applyBorder="1" applyAlignment="1" applyProtection="1">
      <alignment vertical="center" wrapText="1"/>
    </xf>
    <xf numFmtId="0" fontId="6" fillId="7" borderId="5" xfId="2" applyFont="1" applyFill="1" applyBorder="1" applyAlignment="1" applyProtection="1">
      <alignment vertical="center" wrapText="1"/>
    </xf>
    <xf numFmtId="0" fontId="7" fillId="7" borderId="5" xfId="2" applyFont="1" applyFill="1" applyBorder="1" applyAlignment="1" applyProtection="1">
      <alignment vertical="center" wrapText="1"/>
    </xf>
    <xf numFmtId="0" fontId="7" fillId="7" borderId="48" xfId="2" applyFont="1" applyFill="1" applyBorder="1" applyAlignment="1" applyProtection="1">
      <alignment vertical="center" wrapText="1"/>
    </xf>
    <xf numFmtId="0" fontId="10" fillId="4" borderId="26" xfId="2" applyFont="1" applyFill="1" applyBorder="1" applyAlignment="1" applyProtection="1">
      <alignment horizontal="left" wrapText="1"/>
    </xf>
    <xf numFmtId="0" fontId="7" fillId="0" borderId="20" xfId="2" applyFont="1" applyFill="1" applyBorder="1" applyAlignment="1" applyProtection="1">
      <alignment horizontal="left" vertical="center" wrapText="1"/>
    </xf>
    <xf numFmtId="1" fontId="6" fillId="0" borderId="21" xfId="2" applyNumberFormat="1" applyFont="1" applyFill="1" applyBorder="1" applyAlignment="1" applyProtection="1">
      <alignment vertical="center" wrapText="1"/>
    </xf>
    <xf numFmtId="0" fontId="13" fillId="0" borderId="5" xfId="2" applyFont="1" applyFill="1" applyBorder="1" applyAlignment="1" applyProtection="1">
      <alignment horizontal="right" vertical="center" wrapText="1"/>
    </xf>
    <xf numFmtId="9" fontId="1" fillId="0" borderId="6" xfId="2" applyNumberFormat="1" applyFont="1" applyFill="1" applyBorder="1" applyAlignment="1" applyProtection="1">
      <alignment horizontal="right" vertical="center" wrapText="1"/>
    </xf>
    <xf numFmtId="0" fontId="13" fillId="0" borderId="48" xfId="2" applyFont="1" applyFill="1" applyBorder="1" applyAlignment="1" applyProtection="1">
      <alignment horizontal="right" vertical="center" wrapText="1"/>
    </xf>
    <xf numFmtId="9" fontId="1" fillId="0" borderId="24" xfId="2" applyNumberFormat="1" applyFont="1" applyFill="1" applyBorder="1" applyAlignment="1" applyProtection="1">
      <alignment horizontal="right" vertical="center" wrapText="1"/>
    </xf>
    <xf numFmtId="1" fontId="14" fillId="0" borderId="48" xfId="2" applyNumberFormat="1" applyFont="1" applyFill="1" applyBorder="1" applyAlignment="1" applyProtection="1">
      <alignment vertical="center" wrapText="1"/>
    </xf>
    <xf numFmtId="9" fontId="6" fillId="0" borderId="8" xfId="2" applyNumberFormat="1" applyFont="1" applyFill="1" applyBorder="1" applyAlignment="1" applyProtection="1">
      <alignment vertical="center" wrapText="1"/>
    </xf>
    <xf numFmtId="1" fontId="14" fillId="0" borderId="5" xfId="2" applyNumberFormat="1" applyFont="1" applyFill="1" applyBorder="1" applyAlignment="1" applyProtection="1">
      <alignment vertical="center" wrapText="1"/>
    </xf>
    <xf numFmtId="9" fontId="6" fillId="0" borderId="9" xfId="2" applyNumberFormat="1" applyFont="1" applyFill="1" applyBorder="1" applyAlignment="1" applyProtection="1">
      <alignment vertical="center" wrapText="1"/>
    </xf>
    <xf numFmtId="0" fontId="14" fillId="0" borderId="49" xfId="2" applyFont="1" applyFill="1" applyBorder="1" applyAlignment="1" applyProtection="1">
      <alignment vertical="center" wrapText="1"/>
    </xf>
    <xf numFmtId="9" fontId="6" fillId="0" borderId="6" xfId="9" applyFont="1" applyFill="1" applyBorder="1" applyAlignment="1" applyProtection="1">
      <alignment vertical="center" wrapText="1"/>
    </xf>
    <xf numFmtId="0" fontId="14" fillId="0" borderId="5" xfId="2" applyFont="1" applyFill="1" applyBorder="1" applyAlignment="1" applyProtection="1">
      <alignment vertical="center" wrapText="1"/>
    </xf>
    <xf numFmtId="9" fontId="6" fillId="0" borderId="24" xfId="9" applyFont="1" applyFill="1" applyBorder="1" applyAlignment="1" applyProtection="1">
      <alignment vertical="center" wrapText="1"/>
    </xf>
    <xf numFmtId="0" fontId="14" fillId="0" borderId="48" xfId="2" applyFont="1" applyFill="1" applyBorder="1" applyAlignment="1" applyProtection="1">
      <alignment vertical="center" wrapText="1"/>
    </xf>
    <xf numFmtId="9" fontId="6" fillId="0" borderId="23" xfId="9" applyFont="1" applyFill="1" applyBorder="1" applyAlignment="1" applyProtection="1">
      <alignment vertical="center" wrapText="1"/>
    </xf>
    <xf numFmtId="0" fontId="1" fillId="7" borderId="82" xfId="2" applyFont="1" applyFill="1" applyBorder="1" applyAlignment="1" applyProtection="1">
      <alignment vertical="center" wrapText="1"/>
    </xf>
    <xf numFmtId="0" fontId="6" fillId="0" borderId="83" xfId="2" applyFont="1" applyFill="1" applyBorder="1" applyAlignment="1" applyProtection="1">
      <alignment horizontal="left" vertical="center" wrapText="1"/>
    </xf>
    <xf numFmtId="164" fontId="6" fillId="3" borderId="19" xfId="2" applyNumberFormat="1" applyFont="1" applyFill="1" applyBorder="1" applyAlignment="1" applyProtection="1">
      <alignment vertical="center" wrapText="1"/>
    </xf>
    <xf numFmtId="164" fontId="7" fillId="3" borderId="2" xfId="2" applyNumberFormat="1" applyFont="1" applyFill="1" applyBorder="1" applyAlignment="1" applyProtection="1">
      <alignment horizontal="center" vertical="center" wrapText="1"/>
    </xf>
    <xf numFmtId="9" fontId="1" fillId="8" borderId="84" xfId="2" applyNumberFormat="1" applyFont="1" applyFill="1" applyBorder="1" applyAlignment="1" applyProtection="1">
      <alignment vertical="center" wrapText="1"/>
    </xf>
    <xf numFmtId="2" fontId="7" fillId="0" borderId="8" xfId="2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Alignment="1">
      <alignment horizontal="left"/>
    </xf>
    <xf numFmtId="0" fontId="6" fillId="33" borderId="0" xfId="2" applyFont="1" applyFill="1" applyAlignment="1" applyProtection="1">
      <alignment wrapText="1"/>
    </xf>
    <xf numFmtId="0" fontId="11" fillId="6" borderId="85" xfId="5" applyFont="1" applyFill="1" applyBorder="1" applyAlignment="1" applyProtection="1"/>
    <xf numFmtId="9" fontId="1" fillId="3" borderId="87" xfId="2" applyNumberFormat="1" applyFont="1" applyFill="1" applyBorder="1" applyAlignment="1" applyProtection="1">
      <alignment vertical="center" wrapText="1"/>
    </xf>
    <xf numFmtId="9" fontId="1" fillId="8" borderId="88" xfId="2" applyNumberFormat="1" applyFont="1" applyFill="1" applyBorder="1" applyAlignment="1" applyProtection="1">
      <alignment vertical="center" wrapText="1"/>
    </xf>
    <xf numFmtId="9" fontId="1" fillId="3" borderId="89" xfId="2" applyNumberFormat="1" applyFont="1" applyFill="1" applyBorder="1" applyAlignment="1" applyProtection="1">
      <alignment vertical="center" wrapText="1"/>
    </xf>
    <xf numFmtId="9" fontId="1" fillId="4" borderId="13" xfId="2" applyNumberFormat="1" applyFont="1" applyFill="1" applyBorder="1" applyAlignment="1" applyProtection="1">
      <alignment vertical="center" wrapText="1"/>
    </xf>
    <xf numFmtId="9" fontId="1" fillId="3" borderId="87" xfId="2" applyNumberFormat="1" applyFont="1" applyFill="1" applyBorder="1" applyAlignment="1" applyProtection="1"/>
    <xf numFmtId="9" fontId="1" fillId="4" borderId="88" xfId="2" applyNumberFormat="1" applyFont="1" applyFill="1" applyBorder="1" applyAlignment="1" applyProtection="1"/>
    <xf numFmtId="9" fontId="1" fillId="4" borderId="88" xfId="2" applyNumberFormat="1" applyFont="1" applyFill="1" applyBorder="1" applyAlignment="1" applyProtection="1">
      <alignment vertical="center" wrapText="1"/>
    </xf>
    <xf numFmtId="9" fontId="1" fillId="3" borderId="88" xfId="2" applyNumberFormat="1" applyFont="1" applyFill="1" applyBorder="1" applyAlignment="1" applyProtection="1">
      <alignment vertical="center" wrapText="1"/>
    </xf>
    <xf numFmtId="9" fontId="1" fillId="4" borderId="27" xfId="2" applyNumberFormat="1" applyFont="1" applyFill="1" applyBorder="1" applyAlignment="1" applyProtection="1">
      <alignment vertical="center" wrapText="1"/>
    </xf>
    <xf numFmtId="9" fontId="1" fillId="3" borderId="27" xfId="2" applyNumberFormat="1" applyFont="1" applyFill="1" applyBorder="1" applyAlignment="1" applyProtection="1">
      <alignment vertical="center" wrapText="1"/>
    </xf>
    <xf numFmtId="9" fontId="1" fillId="3" borderId="9" xfId="2" applyNumberFormat="1" applyFont="1" applyFill="1" applyBorder="1" applyAlignment="1" applyProtection="1">
      <alignment vertical="center" wrapText="1"/>
    </xf>
    <xf numFmtId="9" fontId="1" fillId="3" borderId="23" xfId="2" applyNumberFormat="1" applyFont="1" applyFill="1" applyBorder="1" applyAlignment="1" applyProtection="1">
      <alignment vertical="center" wrapText="1"/>
    </xf>
    <xf numFmtId="9" fontId="1" fillId="8" borderId="9" xfId="2" applyNumberFormat="1" applyFont="1" applyFill="1" applyBorder="1" applyAlignment="1" applyProtection="1">
      <alignment vertical="center" wrapText="1"/>
    </xf>
    <xf numFmtId="9" fontId="1" fillId="8" borderId="23" xfId="2" applyNumberFormat="1" applyFont="1" applyFill="1" applyBorder="1" applyAlignment="1" applyProtection="1">
      <alignment vertical="center" wrapText="1"/>
    </xf>
    <xf numFmtId="9" fontId="1" fillId="4" borderId="16" xfId="2" applyNumberFormat="1" applyFont="1" applyFill="1" applyBorder="1" applyAlignment="1" applyProtection="1">
      <alignment vertical="center" wrapText="1"/>
    </xf>
    <xf numFmtId="9" fontId="1" fillId="3" borderId="43" xfId="2" applyNumberFormat="1" applyFont="1" applyFill="1" applyBorder="1" applyAlignment="1" applyProtection="1">
      <alignment vertical="center" wrapText="1"/>
    </xf>
    <xf numFmtId="9" fontId="1" fillId="4" borderId="44" xfId="2" applyNumberFormat="1" applyFont="1" applyFill="1" applyBorder="1" applyAlignment="1" applyProtection="1">
      <alignment vertical="center" wrapText="1"/>
    </xf>
    <xf numFmtId="9" fontId="1" fillId="3" borderId="44" xfId="2" applyNumberFormat="1" applyFont="1" applyFill="1" applyBorder="1" applyAlignment="1" applyProtection="1">
      <alignment vertical="center" wrapText="1"/>
    </xf>
    <xf numFmtId="9" fontId="1" fillId="4" borderId="90" xfId="2" applyNumberFormat="1" applyFont="1" applyFill="1" applyBorder="1" applyAlignment="1" applyProtection="1">
      <alignment vertical="center" wrapText="1"/>
    </xf>
    <xf numFmtId="9" fontId="1" fillId="3" borderId="28" xfId="2" applyNumberFormat="1" applyFont="1" applyFill="1" applyBorder="1" applyAlignment="1" applyProtection="1">
      <alignment horizontal="right" vertical="center" wrapText="1"/>
    </xf>
    <xf numFmtId="9" fontId="1" fillId="3" borderId="90" xfId="2" applyNumberFormat="1" applyFont="1" applyFill="1" applyBorder="1" applyAlignment="1" applyProtection="1">
      <alignment vertical="center" wrapText="1"/>
    </xf>
    <xf numFmtId="9" fontId="1" fillId="0" borderId="23" xfId="2" applyNumberFormat="1" applyFont="1" applyFill="1" applyBorder="1" applyAlignment="1" applyProtection="1">
      <alignment horizontal="right" vertical="center" wrapText="1"/>
    </xf>
    <xf numFmtId="9" fontId="1" fillId="4" borderId="70" xfId="2" applyNumberFormat="1" applyFont="1" applyFill="1" applyBorder="1" applyAlignment="1" applyProtection="1">
      <alignment horizontal="right" vertical="center" wrapText="1"/>
    </xf>
    <xf numFmtId="0" fontId="11" fillId="6" borderId="91" xfId="2" applyFont="1" applyFill="1" applyBorder="1" applyAlignment="1" applyProtection="1">
      <alignment vertical="center" wrapText="1"/>
    </xf>
    <xf numFmtId="0" fontId="13" fillId="9" borderId="12" xfId="2" applyFont="1" applyFill="1" applyBorder="1" applyAlignment="1" applyProtection="1">
      <alignment vertical="center" wrapText="1"/>
    </xf>
    <xf numFmtId="0" fontId="11" fillId="6" borderId="18" xfId="7" applyFont="1" applyFill="1" applyBorder="1" applyAlignment="1" applyProtection="1"/>
    <xf numFmtId="0" fontId="11" fillId="7" borderId="20" xfId="7" applyFont="1" applyFill="1" applyBorder="1" applyAlignment="1" applyProtection="1"/>
    <xf numFmtId="0" fontId="11" fillId="6" borderId="18" xfId="7" applyFont="1" applyFill="1" applyBorder="1" applyAlignment="1" applyProtection="1">
      <alignment vertical="center" wrapText="1"/>
    </xf>
    <xf numFmtId="0" fontId="13" fillId="7" borderId="20" xfId="7" applyFont="1" applyFill="1" applyBorder="1" applyAlignment="1" applyProtection="1">
      <alignment vertical="center" wrapText="1"/>
    </xf>
    <xf numFmtId="0" fontId="11" fillId="6" borderId="20" xfId="7" applyFont="1" applyFill="1" applyBorder="1" applyAlignment="1" applyProtection="1">
      <alignment vertical="center" wrapText="1"/>
    </xf>
    <xf numFmtId="0" fontId="11" fillId="7" borderId="20" xfId="7" applyFont="1" applyFill="1" applyBorder="1" applyAlignment="1" applyProtection="1">
      <alignment vertical="center" wrapText="1"/>
    </xf>
    <xf numFmtId="0" fontId="13" fillId="6" borderId="20" xfId="7" applyFont="1" applyFill="1" applyBorder="1" applyAlignment="1" applyProtection="1">
      <alignment vertical="center" wrapText="1"/>
    </xf>
    <xf numFmtId="0" fontId="13" fillId="7" borderId="26" xfId="7" applyFont="1" applyFill="1" applyBorder="1" applyAlignment="1" applyProtection="1">
      <alignment vertical="center" wrapText="1"/>
    </xf>
    <xf numFmtId="0" fontId="11" fillId="6" borderId="18" xfId="2" applyFont="1" applyFill="1" applyBorder="1" applyAlignment="1" applyProtection="1"/>
    <xf numFmtId="0" fontId="11" fillId="9" borderId="20" xfId="2" applyFont="1" applyFill="1" applyBorder="1" applyAlignment="1" applyProtection="1"/>
    <xf numFmtId="0" fontId="21" fillId="4" borderId="86" xfId="0" applyFont="1" applyFill="1" applyBorder="1" applyAlignment="1">
      <alignment wrapText="1"/>
    </xf>
    <xf numFmtId="0" fontId="21" fillId="4" borderId="86" xfId="0" applyFont="1" applyFill="1" applyBorder="1" applyAlignment="1"/>
    <xf numFmtId="0" fontId="7" fillId="3" borderId="92" xfId="2" applyFont="1" applyFill="1" applyBorder="1" applyAlignment="1" applyProtection="1">
      <alignment horizontal="left" vertical="center" wrapText="1"/>
    </xf>
    <xf numFmtId="164" fontId="7" fillId="3" borderId="13" xfId="2" applyNumberFormat="1" applyFont="1" applyFill="1" applyBorder="1" applyAlignment="1" applyProtection="1">
      <alignment vertical="center" wrapText="1"/>
    </xf>
    <xf numFmtId="0" fontId="11" fillId="6" borderId="12" xfId="2" applyFont="1" applyFill="1" applyBorder="1" applyAlignment="1" applyProtection="1">
      <alignment vertical="center" wrapText="1"/>
    </xf>
    <xf numFmtId="9" fontId="1" fillId="3" borderId="13" xfId="2" applyNumberFormat="1" applyFont="1" applyFill="1" applyBorder="1" applyAlignment="1" applyProtection="1">
      <alignment vertical="center" wrapText="1"/>
    </xf>
    <xf numFmtId="0" fontId="12" fillId="6" borderId="52" xfId="2" applyFont="1" applyFill="1" applyBorder="1" applyAlignment="1" applyProtection="1">
      <alignment vertical="center" wrapText="1"/>
    </xf>
    <xf numFmtId="9" fontId="6" fillId="5" borderId="13" xfId="2" applyNumberFormat="1" applyFont="1" applyFill="1" applyBorder="1" applyAlignment="1" applyProtection="1">
      <alignment vertical="center" wrapText="1"/>
    </xf>
    <xf numFmtId="0" fontId="12" fillId="6" borderId="12" xfId="2" applyFont="1" applyFill="1" applyBorder="1" applyAlignment="1" applyProtection="1">
      <alignment vertical="center" wrapText="1"/>
    </xf>
    <xf numFmtId="9" fontId="6" fillId="5" borderId="28" xfId="2" applyNumberFormat="1" applyFont="1" applyFill="1" applyBorder="1" applyAlignment="1" applyProtection="1">
      <alignment vertical="center" wrapText="1"/>
    </xf>
    <xf numFmtId="0" fontId="12" fillId="6" borderId="64" xfId="2" applyFont="1" applyFill="1" applyBorder="1" applyAlignment="1" applyProtection="1">
      <alignment vertical="center" wrapText="1"/>
    </xf>
    <xf numFmtId="0" fontId="6" fillId="0" borderId="0" xfId="2" applyFont="1" applyAlignment="1" applyProtection="1">
      <alignment horizontal="left" wrapText="1"/>
    </xf>
    <xf numFmtId="0" fontId="10" fillId="33" borderId="77" xfId="2" applyFont="1" applyFill="1" applyBorder="1" applyAlignment="1" applyProtection="1">
      <alignment wrapText="1"/>
    </xf>
    <xf numFmtId="0" fontId="10" fillId="33" borderId="86" xfId="2" applyFont="1" applyFill="1" applyBorder="1" applyAlignment="1" applyProtection="1">
      <alignment wrapText="1"/>
    </xf>
    <xf numFmtId="0" fontId="10" fillId="33" borderId="39" xfId="2" applyFont="1" applyFill="1" applyBorder="1" applyAlignment="1" applyProtection="1">
      <alignment wrapText="1"/>
    </xf>
    <xf numFmtId="0" fontId="10" fillId="33" borderId="0" xfId="2" applyFont="1" applyFill="1" applyBorder="1" applyAlignment="1" applyProtection="1">
      <alignment wrapText="1"/>
    </xf>
    <xf numFmtId="0" fontId="10" fillId="33" borderId="80" xfId="2" applyFont="1" applyFill="1" applyBorder="1" applyAlignment="1" applyProtection="1">
      <alignment wrapText="1"/>
    </xf>
    <xf numFmtId="0" fontId="10" fillId="33" borderId="37" xfId="2" applyFont="1" applyFill="1" applyBorder="1" applyAlignment="1" applyProtection="1">
      <alignment wrapText="1"/>
    </xf>
    <xf numFmtId="0" fontId="10" fillId="33" borderId="77" xfId="2" applyFont="1" applyFill="1" applyBorder="1" applyAlignment="1" applyProtection="1">
      <alignment horizontal="left" wrapText="1"/>
    </xf>
    <xf numFmtId="0" fontId="10" fillId="33" borderId="78" xfId="2" applyFont="1" applyFill="1" applyBorder="1" applyAlignment="1" applyProtection="1">
      <alignment horizontal="left" wrapText="1"/>
    </xf>
    <xf numFmtId="0" fontId="10" fillId="33" borderId="39" xfId="2" applyFont="1" applyFill="1" applyBorder="1" applyAlignment="1" applyProtection="1">
      <alignment horizontal="left" wrapText="1"/>
    </xf>
    <xf numFmtId="0" fontId="10" fillId="33" borderId="79" xfId="2" applyFont="1" applyFill="1" applyBorder="1" applyAlignment="1" applyProtection="1">
      <alignment horizontal="left" wrapText="1"/>
    </xf>
    <xf numFmtId="0" fontId="10" fillId="33" borderId="80" xfId="2" applyFont="1" applyFill="1" applyBorder="1" applyAlignment="1" applyProtection="1">
      <alignment horizontal="left" wrapText="1"/>
    </xf>
    <xf numFmtId="0" fontId="10" fillId="33" borderId="81" xfId="2" applyFont="1" applyFill="1" applyBorder="1" applyAlignment="1" applyProtection="1">
      <alignment horizontal="left" wrapText="1"/>
    </xf>
    <xf numFmtId="0" fontId="7" fillId="36" borderId="86" xfId="2" applyFont="1" applyFill="1" applyBorder="1" applyAlignment="1" applyProtection="1">
      <alignment horizontal="center" wrapText="1"/>
    </xf>
    <xf numFmtId="0" fontId="7" fillId="36" borderId="0" xfId="2" applyFont="1" applyFill="1" applyBorder="1" applyAlignment="1" applyProtection="1">
      <alignment horizontal="center" wrapText="1"/>
    </xf>
    <xf numFmtId="0" fontId="7" fillId="36" borderId="37" xfId="2" applyFont="1" applyFill="1" applyBorder="1" applyAlignment="1" applyProtection="1">
      <alignment horizontal="center" wrapText="1"/>
    </xf>
    <xf numFmtId="0" fontId="6" fillId="33" borderId="86" xfId="2" applyFont="1" applyFill="1" applyBorder="1" applyAlignment="1" applyProtection="1">
      <alignment horizontal="center" wrapText="1"/>
    </xf>
    <xf numFmtId="0" fontId="6" fillId="33" borderId="0" xfId="2" applyFont="1" applyFill="1" applyBorder="1" applyAlignment="1" applyProtection="1">
      <alignment horizontal="center" wrapText="1"/>
    </xf>
    <xf numFmtId="0" fontId="6" fillId="33" borderId="37" xfId="2" applyFont="1" applyFill="1" applyBorder="1" applyAlignment="1" applyProtection="1">
      <alignment horizontal="center" wrapText="1"/>
    </xf>
    <xf numFmtId="0" fontId="6" fillId="33" borderId="78" xfId="2" applyFont="1" applyFill="1" applyBorder="1" applyAlignment="1" applyProtection="1">
      <alignment horizontal="center" wrapText="1"/>
    </xf>
    <xf numFmtId="0" fontId="6" fillId="33" borderId="79" xfId="2" applyFont="1" applyFill="1" applyBorder="1" applyAlignment="1" applyProtection="1">
      <alignment horizontal="center" wrapText="1"/>
    </xf>
    <xf numFmtId="0" fontId="6" fillId="33" borderId="81" xfId="2" applyFont="1" applyFill="1" applyBorder="1" applyAlignment="1" applyProtection="1">
      <alignment horizontal="center" wrapText="1"/>
    </xf>
    <xf numFmtId="0" fontId="1" fillId="33" borderId="86" xfId="2" applyFont="1" applyFill="1" applyBorder="1" applyAlignment="1" applyProtection="1">
      <alignment horizontal="center" wrapText="1"/>
    </xf>
    <xf numFmtId="0" fontId="1" fillId="33" borderId="0" xfId="2" applyFont="1" applyFill="1" applyBorder="1" applyAlignment="1" applyProtection="1">
      <alignment horizontal="center" wrapText="1"/>
    </xf>
    <xf numFmtId="0" fontId="1" fillId="33" borderId="37" xfId="2" applyFont="1" applyFill="1" applyBorder="1" applyAlignment="1" applyProtection="1">
      <alignment horizontal="center" wrapText="1"/>
    </xf>
    <xf numFmtId="0" fontId="7" fillId="12" borderId="51" xfId="2" applyFont="1" applyFill="1" applyBorder="1" applyAlignment="1" applyProtection="1">
      <alignment horizontal="center" wrapText="1"/>
    </xf>
    <xf numFmtId="0" fontId="7" fillId="12" borderId="73" xfId="2" applyFont="1" applyFill="1" applyBorder="1" applyAlignment="1" applyProtection="1">
      <alignment horizontal="center" wrapText="1"/>
    </xf>
    <xf numFmtId="0" fontId="6" fillId="22" borderId="14" xfId="2" applyFont="1" applyFill="1" applyBorder="1" applyAlignment="1" applyProtection="1">
      <alignment horizontal="center" wrapText="1"/>
    </xf>
    <xf numFmtId="0" fontId="6" fillId="22" borderId="67" xfId="2" applyFont="1" applyFill="1" applyBorder="1" applyAlignment="1" applyProtection="1">
      <alignment horizontal="center" wrapText="1"/>
    </xf>
    <xf numFmtId="0" fontId="7" fillId="19" borderId="51" xfId="2" applyFont="1" applyFill="1" applyBorder="1" applyAlignment="1" applyProtection="1">
      <alignment horizontal="center" wrapText="1"/>
    </xf>
    <xf numFmtId="0" fontId="7" fillId="19" borderId="73" xfId="2" applyFont="1" applyFill="1" applyBorder="1" applyAlignment="1" applyProtection="1">
      <alignment horizontal="center" wrapText="1"/>
    </xf>
    <xf numFmtId="0" fontId="6" fillId="27" borderId="17" xfId="2" applyFont="1" applyFill="1" applyBorder="1" applyAlignment="1" applyProtection="1">
      <alignment horizontal="center" wrapText="1"/>
    </xf>
    <xf numFmtId="0" fontId="6" fillId="27" borderId="75" xfId="2" applyFont="1" applyFill="1" applyBorder="1" applyAlignment="1" applyProtection="1">
      <alignment horizontal="center" wrapText="1"/>
    </xf>
    <xf numFmtId="0" fontId="7" fillId="20" borderId="54" xfId="2" applyFont="1" applyFill="1" applyBorder="1" applyAlignment="1" applyProtection="1">
      <alignment horizontal="center" wrapText="1"/>
    </xf>
    <xf numFmtId="0" fontId="7" fillId="20" borderId="74" xfId="2" applyFont="1" applyFill="1" applyBorder="1" applyAlignment="1" applyProtection="1">
      <alignment horizontal="center" wrapText="1"/>
    </xf>
    <xf numFmtId="0" fontId="6" fillId="28" borderId="14" xfId="2" applyFont="1" applyFill="1" applyBorder="1" applyAlignment="1" applyProtection="1">
      <alignment horizontal="center" wrapText="1"/>
    </xf>
    <xf numFmtId="0" fontId="6" fillId="28" borderId="67" xfId="2" applyFont="1" applyFill="1" applyBorder="1" applyAlignment="1" applyProtection="1">
      <alignment horizontal="center" wrapText="1"/>
    </xf>
    <xf numFmtId="0" fontId="7" fillId="16" borderId="51" xfId="2" applyFont="1" applyFill="1" applyBorder="1" applyAlignment="1" applyProtection="1">
      <alignment horizontal="center" wrapText="1"/>
    </xf>
    <xf numFmtId="0" fontId="7" fillId="16" borderId="73" xfId="2" applyFont="1" applyFill="1" applyBorder="1" applyAlignment="1" applyProtection="1">
      <alignment horizontal="center" wrapText="1"/>
    </xf>
    <xf numFmtId="0" fontId="6" fillId="29" borderId="17" xfId="2" applyFont="1" applyFill="1" applyBorder="1" applyAlignment="1" applyProtection="1">
      <alignment horizontal="center" wrapText="1"/>
    </xf>
    <xf numFmtId="0" fontId="6" fillId="29" borderId="75" xfId="2" applyFont="1" applyFill="1" applyBorder="1" applyAlignment="1" applyProtection="1">
      <alignment horizontal="center" wrapText="1"/>
    </xf>
    <xf numFmtId="0" fontId="7" fillId="14" borderId="54" xfId="2" applyFont="1" applyFill="1" applyBorder="1" applyAlignment="1" applyProtection="1">
      <alignment horizontal="center" wrapText="1"/>
    </xf>
    <xf numFmtId="0" fontId="7" fillId="14" borderId="74" xfId="2" applyFont="1" applyFill="1" applyBorder="1" applyAlignment="1" applyProtection="1">
      <alignment horizontal="center" wrapText="1"/>
    </xf>
    <xf numFmtId="0" fontId="6" fillId="23" borderId="14" xfId="2" applyFont="1" applyFill="1" applyBorder="1" applyAlignment="1" applyProtection="1">
      <alignment horizontal="center" wrapText="1"/>
    </xf>
    <xf numFmtId="0" fontId="6" fillId="23" borderId="67" xfId="2" applyFont="1" applyFill="1" applyBorder="1" applyAlignment="1" applyProtection="1">
      <alignment horizontal="center" wrapText="1"/>
    </xf>
    <xf numFmtId="0" fontId="7" fillId="15" borderId="51" xfId="2" applyFont="1" applyFill="1" applyBorder="1" applyAlignment="1" applyProtection="1">
      <alignment horizontal="center" wrapText="1"/>
    </xf>
    <xf numFmtId="0" fontId="7" fillId="15" borderId="73" xfId="2" applyFont="1" applyFill="1" applyBorder="1" applyAlignment="1" applyProtection="1">
      <alignment horizontal="center" wrapText="1"/>
    </xf>
    <xf numFmtId="0" fontId="6" fillId="25" borderId="14" xfId="2" applyFont="1" applyFill="1" applyBorder="1" applyAlignment="1" applyProtection="1">
      <alignment horizontal="center" wrapText="1"/>
    </xf>
    <xf numFmtId="0" fontId="6" fillId="25" borderId="67" xfId="2" applyFont="1" applyFill="1" applyBorder="1" applyAlignment="1" applyProtection="1">
      <alignment horizontal="center" wrapText="1"/>
    </xf>
    <xf numFmtId="0" fontId="7" fillId="17" borderId="51" xfId="2" applyFont="1" applyFill="1" applyBorder="1" applyAlignment="1" applyProtection="1">
      <alignment horizontal="center" wrapText="1"/>
    </xf>
    <xf numFmtId="0" fontId="7" fillId="17" borderId="73" xfId="2" applyFont="1" applyFill="1" applyBorder="1" applyAlignment="1" applyProtection="1">
      <alignment horizontal="center" wrapText="1"/>
    </xf>
    <xf numFmtId="0" fontId="6" fillId="26" borderId="14" xfId="2" applyFont="1" applyFill="1" applyBorder="1" applyAlignment="1" applyProtection="1">
      <alignment horizontal="center" wrapText="1"/>
    </xf>
    <xf numFmtId="0" fontId="6" fillId="26" borderId="67" xfId="2" applyFont="1" applyFill="1" applyBorder="1" applyAlignment="1" applyProtection="1">
      <alignment horizontal="center" wrapText="1"/>
    </xf>
    <xf numFmtId="0" fontId="6" fillId="24" borderId="17" xfId="2" applyFont="1" applyFill="1" applyBorder="1" applyAlignment="1" applyProtection="1">
      <alignment horizontal="center" wrapText="1"/>
    </xf>
    <xf numFmtId="0" fontId="6" fillId="24" borderId="75" xfId="2" applyFont="1" applyFill="1" applyBorder="1" applyAlignment="1" applyProtection="1">
      <alignment horizontal="center" wrapText="1"/>
    </xf>
    <xf numFmtId="0" fontId="6" fillId="27" borderId="14" xfId="2" applyFont="1" applyFill="1" applyBorder="1" applyAlignment="1" applyProtection="1">
      <alignment horizontal="center" wrapText="1"/>
    </xf>
    <xf numFmtId="0" fontId="6" fillId="27" borderId="67" xfId="2" applyFont="1" applyFill="1" applyBorder="1" applyAlignment="1" applyProtection="1">
      <alignment horizontal="center" wrapText="1"/>
    </xf>
    <xf numFmtId="0" fontId="7" fillId="20" borderId="51" xfId="2" applyFont="1" applyFill="1" applyBorder="1" applyAlignment="1" applyProtection="1">
      <alignment horizontal="center" wrapText="1"/>
    </xf>
    <xf numFmtId="0" fontId="7" fillId="20" borderId="73" xfId="2" applyFont="1" applyFill="1" applyBorder="1" applyAlignment="1" applyProtection="1">
      <alignment horizontal="center" wrapText="1"/>
    </xf>
    <xf numFmtId="0" fontId="6" fillId="28" borderId="17" xfId="2" applyFont="1" applyFill="1" applyBorder="1" applyAlignment="1" applyProtection="1">
      <alignment horizontal="center" wrapText="1"/>
    </xf>
    <xf numFmtId="0" fontId="6" fillId="28" borderId="75" xfId="2" applyFont="1" applyFill="1" applyBorder="1" applyAlignment="1" applyProtection="1">
      <alignment horizontal="center" wrapText="1"/>
    </xf>
    <xf numFmtId="0" fontId="7" fillId="16" borderId="54" xfId="2" applyFont="1" applyFill="1" applyBorder="1" applyAlignment="1" applyProtection="1">
      <alignment horizontal="center" wrapText="1"/>
    </xf>
    <xf numFmtId="0" fontId="7" fillId="16" borderId="74" xfId="2" applyFont="1" applyFill="1" applyBorder="1" applyAlignment="1" applyProtection="1">
      <alignment horizontal="center" wrapText="1"/>
    </xf>
    <xf numFmtId="0" fontId="6" fillId="29" borderId="14" xfId="2" applyFont="1" applyFill="1" applyBorder="1" applyAlignment="1" applyProtection="1">
      <alignment horizontal="center" wrapText="1"/>
    </xf>
    <xf numFmtId="0" fontId="6" fillId="29" borderId="67" xfId="2" applyFont="1" applyFill="1" applyBorder="1" applyAlignment="1" applyProtection="1">
      <alignment horizontal="center" wrapText="1"/>
    </xf>
    <xf numFmtId="0" fontId="7" fillId="13" borderId="54" xfId="2" applyFont="1" applyFill="1" applyBorder="1" applyAlignment="1" applyProtection="1">
      <alignment horizontal="center" wrapText="1"/>
    </xf>
    <xf numFmtId="0" fontId="7" fillId="13" borderId="74" xfId="2" applyFont="1" applyFill="1" applyBorder="1" applyAlignment="1" applyProtection="1">
      <alignment horizontal="center" wrapText="1"/>
    </xf>
    <xf numFmtId="0" fontId="6" fillId="21" borderId="14" xfId="2" applyFont="1" applyFill="1" applyBorder="1" applyAlignment="1" applyProtection="1">
      <alignment horizontal="center" wrapText="1"/>
    </xf>
    <xf numFmtId="0" fontId="6" fillId="21" borderId="67" xfId="2" applyFont="1" applyFill="1" applyBorder="1" applyAlignment="1" applyProtection="1">
      <alignment horizontal="center" wrapText="1"/>
    </xf>
    <xf numFmtId="0" fontId="7" fillId="13" borderId="51" xfId="2" applyFont="1" applyFill="1" applyBorder="1" applyAlignment="1" applyProtection="1">
      <alignment horizontal="center" wrapText="1"/>
    </xf>
    <xf numFmtId="0" fontId="7" fillId="13" borderId="73" xfId="2" applyFont="1" applyFill="1" applyBorder="1" applyAlignment="1" applyProtection="1">
      <alignment horizontal="center" wrapText="1"/>
    </xf>
    <xf numFmtId="0" fontId="6" fillId="21" borderId="16" xfId="2" applyFont="1" applyFill="1" applyBorder="1" applyAlignment="1" applyProtection="1">
      <alignment horizontal="center" wrapText="1"/>
    </xf>
    <xf numFmtId="0" fontId="6" fillId="21" borderId="68" xfId="2" applyFont="1" applyFill="1" applyBorder="1" applyAlignment="1" applyProtection="1">
      <alignment horizontal="center" wrapText="1"/>
    </xf>
    <xf numFmtId="0" fontId="7" fillId="12" borderId="72" xfId="2" applyFont="1" applyFill="1" applyBorder="1" applyAlignment="1" applyProtection="1">
      <alignment horizontal="center" wrapText="1"/>
    </xf>
    <xf numFmtId="0" fontId="1" fillId="22" borderId="76" xfId="2" applyFont="1" applyFill="1" applyBorder="1" applyAlignment="1" applyProtection="1">
      <alignment horizontal="center" wrapText="1"/>
    </xf>
    <xf numFmtId="0" fontId="1" fillId="22" borderId="14" xfId="2" applyFont="1" applyFill="1" applyBorder="1" applyAlignment="1" applyProtection="1">
      <alignment horizontal="center" wrapText="1"/>
    </xf>
    <xf numFmtId="0" fontId="1" fillId="22" borderId="67" xfId="2" applyFont="1" applyFill="1" applyBorder="1" applyAlignment="1" applyProtection="1">
      <alignment horizontal="center" wrapText="1"/>
    </xf>
    <xf numFmtId="0" fontId="7" fillId="18" borderId="53" xfId="2" applyFont="1" applyFill="1" applyBorder="1" applyAlignment="1" applyProtection="1">
      <alignment horizontal="center" wrapText="1"/>
    </xf>
    <xf numFmtId="0" fontId="7" fillId="18" borderId="71" xfId="2" applyFont="1" applyFill="1" applyBorder="1" applyAlignment="1" applyProtection="1">
      <alignment horizontal="center" wrapText="1"/>
    </xf>
    <xf numFmtId="0" fontId="6" fillId="24" borderId="14" xfId="2" applyFont="1" applyFill="1" applyBorder="1" applyAlignment="1" applyProtection="1">
      <alignment horizontal="center" wrapText="1"/>
    </xf>
    <xf numFmtId="0" fontId="6" fillId="24" borderId="67" xfId="2" applyFont="1" applyFill="1" applyBorder="1" applyAlignment="1" applyProtection="1">
      <alignment horizontal="center" wrapText="1"/>
    </xf>
    <xf numFmtId="0" fontId="7" fillId="18" borderId="51" xfId="2" applyFont="1" applyFill="1" applyBorder="1" applyAlignment="1" applyProtection="1">
      <alignment horizontal="center" wrapText="1"/>
    </xf>
    <xf numFmtId="0" fontId="7" fillId="18" borderId="73" xfId="2" applyFont="1" applyFill="1" applyBorder="1" applyAlignment="1" applyProtection="1">
      <alignment horizontal="center" wrapText="1"/>
    </xf>
    <xf numFmtId="0" fontId="6" fillId="2" borderId="0" xfId="2" applyFont="1" applyFill="1" applyBorder="1" applyAlignment="1" applyProtection="1">
      <alignment horizontal="left" wrapText="1"/>
    </xf>
    <xf numFmtId="0" fontId="6" fillId="2" borderId="37" xfId="2" applyFont="1" applyFill="1" applyBorder="1" applyAlignment="1" applyProtection="1">
      <alignment horizontal="left" vertical="top" wrapText="1"/>
    </xf>
    <xf numFmtId="0" fontId="6" fillId="2" borderId="0" xfId="2" applyFont="1" applyFill="1" applyBorder="1" applyAlignment="1" applyProtection="1">
      <alignment horizontal="left" vertical="top" wrapText="1"/>
    </xf>
    <xf numFmtId="0" fontId="6" fillId="0" borderId="37" xfId="2" applyFont="1" applyBorder="1" applyAlignment="1" applyProtection="1">
      <alignment horizontal="center" wrapText="1"/>
    </xf>
    <xf numFmtId="0" fontId="28" fillId="34" borderId="0" xfId="2" applyFont="1" applyFill="1" applyAlignment="1" applyProtection="1">
      <alignment horizontal="left" wrapText="1"/>
    </xf>
    <xf numFmtId="0" fontId="27" fillId="34" borderId="0" xfId="2" applyFont="1" applyFill="1" applyAlignment="1" applyProtection="1">
      <alignment horizontal="left" wrapText="1"/>
    </xf>
    <xf numFmtId="0" fontId="20" fillId="34" borderId="0" xfId="2" applyFont="1" applyFill="1" applyAlignment="1" applyProtection="1">
      <alignment horizontal="left" wrapText="1"/>
    </xf>
    <xf numFmtId="0" fontId="7" fillId="36" borderId="77" xfId="2" applyFont="1" applyFill="1" applyBorder="1" applyAlignment="1" applyProtection="1">
      <alignment horizontal="center" wrapText="1"/>
    </xf>
    <xf numFmtId="0" fontId="7" fillId="36" borderId="39" xfId="2" applyFont="1" applyFill="1" applyBorder="1" applyAlignment="1" applyProtection="1">
      <alignment horizontal="center" wrapText="1"/>
    </xf>
    <xf numFmtId="0" fontId="7" fillId="36" borderId="80" xfId="2" applyFont="1" applyFill="1" applyBorder="1" applyAlignment="1" applyProtection="1">
      <alignment horizontal="center" wrapText="1"/>
    </xf>
    <xf numFmtId="0" fontId="7" fillId="14" borderId="51" xfId="2" applyFont="1" applyFill="1" applyBorder="1" applyAlignment="1" applyProtection="1">
      <alignment horizontal="center" wrapText="1"/>
    </xf>
    <xf numFmtId="0" fontId="7" fillId="14" borderId="73" xfId="2" applyFont="1" applyFill="1" applyBorder="1" applyAlignment="1" applyProtection="1">
      <alignment horizontal="center" wrapText="1"/>
    </xf>
    <xf numFmtId="0" fontId="6" fillId="23" borderId="17" xfId="2" applyFont="1" applyFill="1" applyBorder="1" applyAlignment="1" applyProtection="1">
      <alignment horizontal="center" wrapText="1"/>
    </xf>
    <xf numFmtId="0" fontId="6" fillId="23" borderId="75" xfId="2" applyFont="1" applyFill="1" applyBorder="1" applyAlignment="1" applyProtection="1">
      <alignment horizontal="center" wrapText="1"/>
    </xf>
    <xf numFmtId="0" fontId="7" fillId="15" borderId="54" xfId="2" applyFont="1" applyFill="1" applyBorder="1" applyAlignment="1" applyProtection="1">
      <alignment horizontal="center" wrapText="1"/>
    </xf>
    <xf numFmtId="0" fontId="7" fillId="15" borderId="74" xfId="2" applyFont="1" applyFill="1" applyBorder="1" applyAlignment="1" applyProtection="1">
      <alignment horizontal="center" wrapText="1"/>
    </xf>
    <xf numFmtId="0" fontId="7" fillId="18" borderId="54" xfId="2" applyFont="1" applyFill="1" applyBorder="1" applyAlignment="1" applyProtection="1">
      <alignment horizontal="center" wrapText="1"/>
    </xf>
    <xf numFmtId="0" fontId="7" fillId="18" borderId="74" xfId="2" applyFont="1" applyFill="1" applyBorder="1" applyAlignment="1" applyProtection="1">
      <alignment horizontal="center" wrapText="1"/>
    </xf>
    <xf numFmtId="0" fontId="7" fillId="12" borderId="53" xfId="2" applyFont="1" applyFill="1" applyBorder="1" applyAlignment="1" applyProtection="1">
      <alignment horizontal="center" wrapText="1"/>
    </xf>
    <xf numFmtId="0" fontId="7" fillId="12" borderId="71" xfId="2" applyFont="1" applyFill="1" applyBorder="1" applyAlignment="1" applyProtection="1">
      <alignment horizontal="center" wrapText="1"/>
    </xf>
    <xf numFmtId="0" fontId="1" fillId="22" borderId="17" xfId="2" applyFont="1" applyFill="1" applyBorder="1" applyAlignment="1" applyProtection="1">
      <alignment horizontal="center" wrapText="1"/>
    </xf>
    <xf numFmtId="0" fontId="1" fillId="22" borderId="75" xfId="2" applyFont="1" applyFill="1" applyBorder="1" applyAlignment="1" applyProtection="1">
      <alignment horizontal="center" wrapText="1"/>
    </xf>
    <xf numFmtId="0" fontId="24" fillId="30" borderId="0" xfId="2" applyFont="1" applyFill="1" applyAlignment="1" applyProtection="1">
      <alignment horizontal="left" wrapText="1"/>
    </xf>
    <xf numFmtId="0" fontId="25" fillId="30" borderId="0" xfId="2" applyFont="1" applyFill="1" applyAlignment="1" applyProtection="1">
      <alignment horizontal="left" wrapText="1"/>
    </xf>
    <xf numFmtId="0" fontId="20" fillId="30" borderId="0" xfId="2" applyFont="1" applyFill="1" applyAlignment="1" applyProtection="1">
      <alignment horizontal="left" wrapText="1"/>
    </xf>
    <xf numFmtId="0" fontId="10" fillId="33" borderId="78" xfId="2" applyFont="1" applyFill="1" applyBorder="1" applyAlignment="1" applyProtection="1">
      <alignment wrapText="1"/>
    </xf>
    <xf numFmtId="0" fontId="10" fillId="33" borderId="79" xfId="2" applyFont="1" applyFill="1" applyBorder="1" applyAlignment="1" applyProtection="1">
      <alignment wrapText="1"/>
    </xf>
    <xf numFmtId="0" fontId="10" fillId="33" borderId="81" xfId="2" applyFont="1" applyFill="1" applyBorder="1" applyAlignment="1" applyProtection="1">
      <alignment wrapText="1"/>
    </xf>
    <xf numFmtId="0" fontId="9" fillId="31" borderId="0" xfId="2" applyFont="1" applyFill="1" applyAlignment="1" applyProtection="1">
      <alignment horizontal="left" wrapText="1"/>
    </xf>
    <xf numFmtId="0" fontId="10" fillId="31" borderId="0" xfId="2" applyFont="1" applyFill="1" applyAlignment="1" applyProtection="1">
      <alignment horizontal="left" wrapText="1"/>
    </xf>
    <xf numFmtId="0" fontId="6" fillId="31" borderId="0" xfId="2" applyFont="1" applyFill="1" applyAlignment="1" applyProtection="1">
      <alignment horizontal="left" vertical="center" wrapText="1"/>
    </xf>
    <xf numFmtId="0" fontId="9" fillId="35" borderId="0" xfId="2" applyFont="1" applyFill="1" applyAlignment="1" applyProtection="1">
      <alignment horizontal="left" wrapText="1"/>
    </xf>
    <xf numFmtId="0" fontId="10" fillId="35" borderId="0" xfId="2" applyFont="1" applyFill="1" applyAlignment="1" applyProtection="1">
      <alignment horizontal="left" wrapText="1"/>
    </xf>
    <xf numFmtId="0" fontId="6" fillId="35" borderId="0" xfId="2" applyFont="1" applyFill="1" applyAlignment="1" applyProtection="1">
      <alignment horizontal="left" vertical="center" wrapText="1"/>
    </xf>
    <xf numFmtId="0" fontId="26" fillId="32" borderId="0" xfId="2" applyFont="1" applyFill="1" applyAlignment="1" applyProtection="1">
      <alignment horizontal="left" wrapText="1"/>
    </xf>
    <xf numFmtId="0" fontId="27" fillId="33" borderId="0" xfId="2" applyFont="1" applyFill="1" applyAlignment="1" applyProtection="1">
      <alignment horizontal="left" wrapText="1"/>
    </xf>
    <xf numFmtId="0" fontId="20" fillId="33" borderId="0" xfId="2" applyFont="1" applyFill="1" applyAlignment="1" applyProtection="1">
      <alignment horizontal="left" wrapText="1"/>
    </xf>
    <xf numFmtId="0" fontId="29" fillId="0" borderId="0" xfId="2" applyFont="1"/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5" xfId="4" xr:uid="{00000000-0005-0000-0000-000004000000}"/>
    <cellStyle name="Normal 5 2" xfId="5" xr:uid="{00000000-0005-0000-0000-000005000000}"/>
    <cellStyle name="Normal 6" xfId="6" xr:uid="{00000000-0005-0000-0000-000006000000}"/>
    <cellStyle name="Normal 6 2" xfId="7" xr:uid="{00000000-0005-0000-0000-000007000000}"/>
    <cellStyle name="Percent 2" xfId="8" xr:uid="{00000000-0005-0000-0000-000008000000}"/>
    <cellStyle name="Percent 3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E2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8</xdr:col>
      <xdr:colOff>590550</xdr:colOff>
      <xdr:row>5</xdr:row>
      <xdr:rowOff>76200</xdr:rowOff>
    </xdr:to>
    <xdr:pic>
      <xdr:nvPicPr>
        <xdr:cNvPr id="4175" name="Picture 2">
          <a:extLst>
            <a:ext uri="{FF2B5EF4-FFF2-40B4-BE49-F238E27FC236}">
              <a16:creationId xmlns:a16="http://schemas.microsoft.com/office/drawing/2014/main" id="{6288CBCD-4E08-4832-842A-9B587DF8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4" t="11021" r="6773" b="7195"/>
        <a:stretch>
          <a:fillRect/>
        </a:stretch>
      </xdr:blipFill>
      <xdr:spPr bwMode="auto">
        <a:xfrm>
          <a:off x="5676900" y="28575"/>
          <a:ext cx="21145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38100</xdr:rowOff>
    </xdr:from>
    <xdr:to>
      <xdr:col>6</xdr:col>
      <xdr:colOff>66675</xdr:colOff>
      <xdr:row>4</xdr:row>
      <xdr:rowOff>209550</xdr:rowOff>
    </xdr:to>
    <xdr:pic>
      <xdr:nvPicPr>
        <xdr:cNvPr id="4176" name="Picture 4">
          <a:extLst>
            <a:ext uri="{FF2B5EF4-FFF2-40B4-BE49-F238E27FC236}">
              <a16:creationId xmlns:a16="http://schemas.microsoft.com/office/drawing/2014/main" id="{B6749B61-729C-4974-91D4-31F7ACDCB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2" t="11050" r="7678" b="18507"/>
        <a:stretch>
          <a:fillRect/>
        </a:stretch>
      </xdr:blipFill>
      <xdr:spPr bwMode="auto">
        <a:xfrm>
          <a:off x="4286250" y="38100"/>
          <a:ext cx="1457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60</xdr:row>
      <xdr:rowOff>66676</xdr:rowOff>
    </xdr:from>
    <xdr:to>
      <xdr:col>0</xdr:col>
      <xdr:colOff>1539875</xdr:colOff>
      <xdr:row>64</xdr:row>
      <xdr:rowOff>2080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ACA3844B-6C17-466B-B435-1568ED76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591926"/>
          <a:ext cx="1482725" cy="659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76200</xdr:rowOff>
    </xdr:from>
    <xdr:to>
      <xdr:col>5</xdr:col>
      <xdr:colOff>0</xdr:colOff>
      <xdr:row>5</xdr:row>
      <xdr:rowOff>196850</xdr:rowOff>
    </xdr:to>
    <xdr:pic>
      <xdr:nvPicPr>
        <xdr:cNvPr id="1127" name="Picture 2">
          <a:extLst>
            <a:ext uri="{FF2B5EF4-FFF2-40B4-BE49-F238E27FC236}">
              <a16:creationId xmlns:a16="http://schemas.microsoft.com/office/drawing/2014/main" id="{63BF3E4E-A5A1-4737-9990-7CA3EB0A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600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111126</xdr:colOff>
      <xdr:row>61</xdr:row>
      <xdr:rowOff>15876</xdr:rowOff>
    </xdr:from>
    <xdr:to>
      <xdr:col>0</xdr:col>
      <xdr:colOff>1673226</xdr:colOff>
      <xdr:row>65</xdr:row>
      <xdr:rowOff>1666</xdr:rowOff>
    </xdr:to>
    <xdr:pic>
      <xdr:nvPicPr>
        <xdr:cNvPr id="1128" name="Picture 6">
          <a:extLst>
            <a:ext uri="{FF2B5EF4-FFF2-40B4-BE49-F238E27FC236}">
              <a16:creationId xmlns:a16="http://schemas.microsoft.com/office/drawing/2014/main" id="{BC1EE611-FF5F-4C91-B98D-13FD77FC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11884026"/>
          <a:ext cx="1562100" cy="70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55</xdr:row>
      <xdr:rowOff>0</xdr:rowOff>
    </xdr:from>
    <xdr:to>
      <xdr:col>0</xdr:col>
      <xdr:colOff>1866900</xdr:colOff>
      <xdr:row>59</xdr:row>
      <xdr:rowOff>48790</xdr:rowOff>
    </xdr:to>
    <xdr:pic>
      <xdr:nvPicPr>
        <xdr:cNvPr id="5143" name="Picture 4">
          <a:extLst>
            <a:ext uri="{FF2B5EF4-FFF2-40B4-BE49-F238E27FC236}">
              <a16:creationId xmlns:a16="http://schemas.microsoft.com/office/drawing/2014/main" id="{171D1961-9BC5-41A2-80AD-1A7F113C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0629900"/>
          <a:ext cx="1765300" cy="77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0</xdr:row>
      <xdr:rowOff>85726</xdr:rowOff>
    </xdr:from>
    <xdr:to>
      <xdr:col>8</xdr:col>
      <xdr:colOff>387941</xdr:colOff>
      <xdr:row>5</xdr:row>
      <xdr:rowOff>215901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B32FCC-8E36-4CAF-9CD5-5FA81C812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8" t="10878" r="2770" b="3358"/>
        <a:stretch/>
      </xdr:blipFill>
      <xdr:spPr>
        <a:xfrm>
          <a:off x="4991100" y="85726"/>
          <a:ext cx="2600916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54</xdr:row>
      <xdr:rowOff>177800</xdr:rowOff>
    </xdr:from>
    <xdr:to>
      <xdr:col>0</xdr:col>
      <xdr:colOff>1676400</xdr:colOff>
      <xdr:row>58</xdr:row>
      <xdr:rowOff>168275</xdr:rowOff>
    </xdr:to>
    <xdr:pic>
      <xdr:nvPicPr>
        <xdr:cNvPr id="6164" name="Picture 2">
          <a:extLst>
            <a:ext uri="{FF2B5EF4-FFF2-40B4-BE49-F238E27FC236}">
              <a16:creationId xmlns:a16="http://schemas.microsoft.com/office/drawing/2014/main" id="{53678EA8-CA46-4354-802B-14503757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693400"/>
          <a:ext cx="1600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9524</xdr:rowOff>
    </xdr:from>
    <xdr:to>
      <xdr:col>8</xdr:col>
      <xdr:colOff>311150</xdr:colOff>
      <xdr:row>5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5DF5D-5DB8-4025-B8EA-0AAF6BFC6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6" t="9707" r="5903" b="4645"/>
        <a:stretch/>
      </xdr:blipFill>
      <xdr:spPr>
        <a:xfrm>
          <a:off x="4981575" y="9524"/>
          <a:ext cx="2533650" cy="14287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133350</xdr:rowOff>
    </xdr:from>
    <xdr:to>
      <xdr:col>7</xdr:col>
      <xdr:colOff>596900</xdr:colOff>
      <xdr:row>5</xdr:row>
      <xdr:rowOff>228600</xdr:rowOff>
    </xdr:to>
    <xdr:pic>
      <xdr:nvPicPr>
        <xdr:cNvPr id="8218" name="Picture 2">
          <a:extLst>
            <a:ext uri="{FF2B5EF4-FFF2-40B4-BE49-F238E27FC236}">
              <a16:creationId xmlns:a16="http://schemas.microsoft.com/office/drawing/2014/main" id="{255526A7-2071-4811-9685-6608C9008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1" t="9344" r="5965" b="14726"/>
        <a:stretch>
          <a:fillRect/>
        </a:stretch>
      </xdr:blipFill>
      <xdr:spPr bwMode="auto">
        <a:xfrm>
          <a:off x="5419725" y="133350"/>
          <a:ext cx="16192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47625</xdr:rowOff>
    </xdr:from>
    <xdr:to>
      <xdr:col>5</xdr:col>
      <xdr:colOff>444500</xdr:colOff>
      <xdr:row>5</xdr:row>
      <xdr:rowOff>247650</xdr:rowOff>
    </xdr:to>
    <xdr:pic>
      <xdr:nvPicPr>
        <xdr:cNvPr id="8219" name="Picture 3">
          <a:extLst>
            <a:ext uri="{FF2B5EF4-FFF2-40B4-BE49-F238E27FC236}">
              <a16:creationId xmlns:a16="http://schemas.microsoft.com/office/drawing/2014/main" id="{00275250-BF67-4FB2-A3FB-463287F7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4" t="6625" r="19217" b="9877"/>
        <a:stretch>
          <a:fillRect/>
        </a:stretch>
      </xdr:blipFill>
      <xdr:spPr bwMode="auto">
        <a:xfrm>
          <a:off x="4286250" y="47625"/>
          <a:ext cx="1076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82550</xdr:colOff>
      <xdr:row>28</xdr:row>
      <xdr:rowOff>25400</xdr:rowOff>
    </xdr:from>
    <xdr:to>
      <xdr:col>0</xdr:col>
      <xdr:colOff>1509001</xdr:colOff>
      <xdr:row>31</xdr:row>
      <xdr:rowOff>123825</xdr:rowOff>
    </xdr:to>
    <xdr:pic>
      <xdr:nvPicPr>
        <xdr:cNvPr id="8220" name="Picture 4">
          <a:extLst>
            <a:ext uri="{FF2B5EF4-FFF2-40B4-BE49-F238E27FC236}">
              <a16:creationId xmlns:a16="http://schemas.microsoft.com/office/drawing/2014/main" id="{94BB823B-473D-4541-84C5-FC923E46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5721350"/>
          <a:ext cx="1426451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henylAde GM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12C98"/>
      </a:accent1>
      <a:accent2>
        <a:srgbClr val="55A839"/>
      </a:accent2>
      <a:accent3>
        <a:srgbClr val="FFE67B"/>
      </a:accent3>
      <a:accent4>
        <a:srgbClr val="897DAC"/>
      </a:accent4>
      <a:accent5>
        <a:srgbClr val="9BCA7A"/>
      </a:accent5>
      <a:accent6>
        <a:srgbClr val="5E8155"/>
      </a:accent6>
      <a:hlink>
        <a:srgbClr val="4F43E7"/>
      </a:hlink>
      <a:folHlink>
        <a:srgbClr val="CC33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P60"/>
  <sheetViews>
    <sheetView showGridLines="0" tabSelected="1" zoomScaleNormal="100" workbookViewId="0">
      <selection activeCell="B7" sqref="B7"/>
    </sheetView>
  </sheetViews>
  <sheetFormatPr defaultColWidth="8.81640625" defaultRowHeight="14.5" x14ac:dyDescent="0.35"/>
  <cols>
    <col min="1" max="1" width="30.453125" style="1" customWidth="1"/>
    <col min="2" max="2" width="9" style="1" customWidth="1"/>
    <col min="3" max="42" width="11.453125" style="1" customWidth="1"/>
    <col min="43" max="16384" width="8.81640625" style="1"/>
  </cols>
  <sheetData>
    <row r="1" spans="1:42" ht="23.25" customHeight="1" x14ac:dyDescent="0.55000000000000004">
      <c r="A1" s="428" t="s">
        <v>78</v>
      </c>
      <c r="B1" s="428"/>
      <c r="C1" s="428"/>
      <c r="D1" s="428"/>
      <c r="E1" s="79"/>
      <c r="F1" s="79"/>
      <c r="G1" s="79"/>
      <c r="H1" s="79"/>
    </row>
    <row r="2" spans="1:42" ht="15.5" x14ac:dyDescent="0.35">
      <c r="A2" s="429" t="s">
        <v>77</v>
      </c>
      <c r="B2" s="429"/>
      <c r="C2" s="429"/>
      <c r="D2" s="429"/>
      <c r="E2" s="80"/>
      <c r="F2" s="80"/>
      <c r="G2" s="80"/>
      <c r="H2" s="80"/>
    </row>
    <row r="3" spans="1:42" ht="15" customHeight="1" x14ac:dyDescent="0.35">
      <c r="A3" s="430" t="s">
        <v>109</v>
      </c>
      <c r="B3" s="430"/>
      <c r="C3" s="430"/>
      <c r="D3" s="430"/>
      <c r="E3" s="81"/>
      <c r="F3" s="81"/>
      <c r="G3" s="81"/>
      <c r="H3" s="81"/>
    </row>
    <row r="4" spans="1:42" ht="20.25" customHeight="1" x14ac:dyDescent="0.35">
      <c r="A4" s="424" t="s">
        <v>80</v>
      </c>
      <c r="B4" s="424"/>
      <c r="C4" s="424"/>
      <c r="D4" s="424"/>
      <c r="E4" s="2"/>
      <c r="F4" s="3"/>
      <c r="G4" s="2"/>
      <c r="H4" s="2"/>
    </row>
    <row r="5" spans="1:42" ht="19.5" customHeight="1" thickBot="1" x14ac:dyDescent="0.4">
      <c r="A5" s="425" t="s">
        <v>102</v>
      </c>
      <c r="B5" s="425"/>
      <c r="C5" s="426"/>
      <c r="D5" s="426"/>
      <c r="E5" s="2"/>
      <c r="F5" s="3"/>
      <c r="G5" s="2"/>
      <c r="H5" s="2"/>
    </row>
    <row r="6" spans="1:42" ht="29.5" thickBot="1" x14ac:dyDescent="0.6">
      <c r="A6" s="96" t="s">
        <v>81</v>
      </c>
      <c r="B6" s="93">
        <v>0</v>
      </c>
      <c r="C6" s="427"/>
      <c r="D6" s="427"/>
      <c r="E6" s="427"/>
      <c r="F6" s="427"/>
      <c r="G6" s="427"/>
      <c r="H6" s="427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6" customFormat="1" x14ac:dyDescent="0.35">
      <c r="A7" s="4" t="s">
        <v>60</v>
      </c>
      <c r="B7" s="5">
        <f>B6/30*100</f>
        <v>0</v>
      </c>
      <c r="C7" s="410" t="s">
        <v>23</v>
      </c>
      <c r="D7" s="412" t="s">
        <v>93</v>
      </c>
      <c r="E7" s="414" t="s">
        <v>24</v>
      </c>
      <c r="F7" s="415" t="s">
        <v>94</v>
      </c>
      <c r="G7" s="418" t="s">
        <v>25</v>
      </c>
      <c r="H7" s="420" t="s">
        <v>26</v>
      </c>
      <c r="I7" s="434" t="s">
        <v>27</v>
      </c>
      <c r="J7" s="436" t="s">
        <v>28</v>
      </c>
      <c r="K7" s="438" t="s">
        <v>29</v>
      </c>
      <c r="L7" s="388" t="s">
        <v>30</v>
      </c>
      <c r="M7" s="390" t="s">
        <v>71</v>
      </c>
      <c r="N7" s="392" t="s">
        <v>31</v>
      </c>
      <c r="O7" s="370" t="s">
        <v>32</v>
      </c>
      <c r="P7" s="396" t="s">
        <v>33</v>
      </c>
      <c r="Q7" s="398" t="s">
        <v>34</v>
      </c>
      <c r="R7" s="400" t="s">
        <v>35</v>
      </c>
      <c r="S7" s="402" t="s">
        <v>36</v>
      </c>
      <c r="T7" s="404" t="s">
        <v>37</v>
      </c>
      <c r="U7" s="410" t="s">
        <v>38</v>
      </c>
      <c r="V7" s="408" t="s">
        <v>39</v>
      </c>
      <c r="W7" s="366" t="s">
        <v>40</v>
      </c>
      <c r="X7" s="368" t="s">
        <v>41</v>
      </c>
      <c r="Y7" s="422" t="s">
        <v>42</v>
      </c>
      <c r="Z7" s="394" t="s">
        <v>43</v>
      </c>
      <c r="AA7" s="382" t="s">
        <v>44</v>
      </c>
      <c r="AB7" s="384" t="s">
        <v>45</v>
      </c>
      <c r="AC7" s="386" t="s">
        <v>46</v>
      </c>
      <c r="AD7" s="388" t="s">
        <v>47</v>
      </c>
      <c r="AE7" s="390" t="s">
        <v>48</v>
      </c>
      <c r="AF7" s="392" t="s">
        <v>49</v>
      </c>
      <c r="AG7" s="370" t="s">
        <v>50</v>
      </c>
      <c r="AH7" s="372" t="s">
        <v>51</v>
      </c>
      <c r="AI7" s="374" t="s">
        <v>52</v>
      </c>
      <c r="AJ7" s="376" t="s">
        <v>53</v>
      </c>
      <c r="AK7" s="378" t="s">
        <v>54</v>
      </c>
      <c r="AL7" s="380" t="s">
        <v>55</v>
      </c>
      <c r="AM7" s="406" t="s">
        <v>56</v>
      </c>
      <c r="AN7" s="408" t="s">
        <v>57</v>
      </c>
      <c r="AO7" s="366" t="s">
        <v>58</v>
      </c>
      <c r="AP7" s="368" t="s">
        <v>59</v>
      </c>
    </row>
    <row r="8" spans="1:42" ht="17.25" customHeight="1" thickBot="1" x14ac:dyDescent="0.4">
      <c r="A8" s="7" t="s">
        <v>82</v>
      </c>
      <c r="B8" s="97">
        <f>B7/33.3</f>
        <v>0</v>
      </c>
      <c r="C8" s="410"/>
      <c r="D8" s="412"/>
      <c r="E8" s="366"/>
      <c r="F8" s="416"/>
      <c r="G8" s="418"/>
      <c r="H8" s="420"/>
      <c r="I8" s="434"/>
      <c r="J8" s="436"/>
      <c r="K8" s="438"/>
      <c r="L8" s="388"/>
      <c r="M8" s="390"/>
      <c r="N8" s="392"/>
      <c r="O8" s="370"/>
      <c r="P8" s="396"/>
      <c r="Q8" s="398"/>
      <c r="R8" s="400"/>
      <c r="S8" s="402"/>
      <c r="T8" s="404"/>
      <c r="U8" s="410"/>
      <c r="V8" s="408"/>
      <c r="W8" s="366"/>
      <c r="X8" s="368"/>
      <c r="Y8" s="422"/>
      <c r="Z8" s="394"/>
      <c r="AA8" s="382"/>
      <c r="AB8" s="384"/>
      <c r="AC8" s="386"/>
      <c r="AD8" s="388"/>
      <c r="AE8" s="390"/>
      <c r="AF8" s="392"/>
      <c r="AG8" s="370"/>
      <c r="AH8" s="372"/>
      <c r="AI8" s="374"/>
      <c r="AJ8" s="376"/>
      <c r="AK8" s="378"/>
      <c r="AL8" s="380"/>
      <c r="AM8" s="406"/>
      <c r="AN8" s="408"/>
      <c r="AO8" s="366"/>
      <c r="AP8" s="368"/>
    </row>
    <row r="9" spans="1:42" ht="24.75" customHeight="1" thickBot="1" x14ac:dyDescent="0.4">
      <c r="A9" s="269" t="s">
        <v>61</v>
      </c>
      <c r="B9" s="8">
        <f>B6*396/30</f>
        <v>0</v>
      </c>
      <c r="C9" s="411"/>
      <c r="D9" s="413"/>
      <c r="E9" s="367"/>
      <c r="F9" s="417"/>
      <c r="G9" s="419"/>
      <c r="H9" s="421"/>
      <c r="I9" s="435"/>
      <c r="J9" s="437"/>
      <c r="K9" s="439"/>
      <c r="L9" s="389"/>
      <c r="M9" s="391"/>
      <c r="N9" s="393"/>
      <c r="O9" s="371"/>
      <c r="P9" s="397"/>
      <c r="Q9" s="399"/>
      <c r="R9" s="401"/>
      <c r="S9" s="403"/>
      <c r="T9" s="405"/>
      <c r="U9" s="411"/>
      <c r="V9" s="409"/>
      <c r="W9" s="367"/>
      <c r="X9" s="369"/>
      <c r="Y9" s="423"/>
      <c r="Z9" s="395"/>
      <c r="AA9" s="383"/>
      <c r="AB9" s="385"/>
      <c r="AC9" s="387"/>
      <c r="AD9" s="389"/>
      <c r="AE9" s="391"/>
      <c r="AF9" s="393"/>
      <c r="AG9" s="371"/>
      <c r="AH9" s="373"/>
      <c r="AI9" s="375"/>
      <c r="AJ9" s="377"/>
      <c r="AK9" s="379"/>
      <c r="AL9" s="381"/>
      <c r="AM9" s="407"/>
      <c r="AN9" s="409"/>
      <c r="AO9" s="367"/>
      <c r="AP9" s="369"/>
    </row>
    <row r="10" spans="1:42" s="11" customFormat="1" ht="15" customHeight="1" x14ac:dyDescent="0.25">
      <c r="A10" s="9" t="s">
        <v>87</v>
      </c>
      <c r="B10" s="10">
        <f>B6</f>
        <v>0</v>
      </c>
      <c r="C10" s="124">
        <v>13</v>
      </c>
      <c r="D10" s="305">
        <f>B10/C10</f>
        <v>0</v>
      </c>
      <c r="E10" s="124">
        <v>19</v>
      </c>
      <c r="F10" s="295">
        <f>B10/E10</f>
        <v>0</v>
      </c>
      <c r="G10" s="130">
        <v>34</v>
      </c>
      <c r="H10" s="16">
        <f>B10/G10</f>
        <v>0</v>
      </c>
      <c r="I10" s="131">
        <v>34</v>
      </c>
      <c r="J10" s="17">
        <f>B10/I10</f>
        <v>0</v>
      </c>
      <c r="K10" s="132">
        <v>52</v>
      </c>
      <c r="L10" s="18">
        <f>B10/K10</f>
        <v>0</v>
      </c>
      <c r="M10" s="131">
        <v>46</v>
      </c>
      <c r="N10" s="18">
        <f>B10/M10</f>
        <v>0</v>
      </c>
      <c r="O10" s="131">
        <v>71</v>
      </c>
      <c r="P10" s="18">
        <f>$B10/O10</f>
        <v>0</v>
      </c>
      <c r="Q10" s="131">
        <v>71</v>
      </c>
      <c r="R10" s="19">
        <f>$B10/Q10</f>
        <v>0</v>
      </c>
      <c r="S10" s="130">
        <v>56</v>
      </c>
      <c r="T10" s="18">
        <f>B10/S10</f>
        <v>0</v>
      </c>
      <c r="U10" s="131">
        <v>46</v>
      </c>
      <c r="V10" s="18">
        <f>B10/U10</f>
        <v>0</v>
      </c>
      <c r="W10" s="131">
        <v>71</v>
      </c>
      <c r="X10" s="18">
        <f>$B10/W10</f>
        <v>0</v>
      </c>
      <c r="Y10" s="131">
        <v>71</v>
      </c>
      <c r="Z10" s="20">
        <f>$B10/Y10</f>
        <v>0</v>
      </c>
      <c r="AA10" s="132">
        <v>56</v>
      </c>
      <c r="AB10" s="18">
        <f>B10/AA10</f>
        <v>0</v>
      </c>
      <c r="AC10" s="131">
        <v>46</v>
      </c>
      <c r="AD10" s="18">
        <f>B10/AC10</f>
        <v>0</v>
      </c>
      <c r="AE10" s="131">
        <v>71</v>
      </c>
      <c r="AF10" s="18">
        <f>$B10/AE10</f>
        <v>0</v>
      </c>
      <c r="AG10" s="131">
        <v>71</v>
      </c>
      <c r="AH10" s="19">
        <f>$B10/AG10</f>
        <v>0</v>
      </c>
      <c r="AI10" s="130">
        <v>56</v>
      </c>
      <c r="AJ10" s="18">
        <f>B10/AI10</f>
        <v>0</v>
      </c>
      <c r="AK10" s="131">
        <v>46</v>
      </c>
      <c r="AL10" s="20">
        <f>B10/AK10</f>
        <v>0</v>
      </c>
      <c r="AM10" s="132">
        <v>56</v>
      </c>
      <c r="AN10" s="18">
        <f>B10/AM10</f>
        <v>0</v>
      </c>
      <c r="AO10" s="131">
        <v>46</v>
      </c>
      <c r="AP10" s="18">
        <f>B10/AO10</f>
        <v>0</v>
      </c>
    </row>
    <row r="11" spans="1:42" s="11" customFormat="1" ht="15" customHeight="1" x14ac:dyDescent="0.25">
      <c r="A11" s="12" t="s">
        <v>69</v>
      </c>
      <c r="B11" s="13">
        <f>B6*46/30</f>
        <v>0</v>
      </c>
      <c r="C11" s="125"/>
      <c r="D11" s="306"/>
      <c r="E11" s="125"/>
      <c r="F11" s="295"/>
      <c r="G11" s="262"/>
      <c r="H11" s="16"/>
      <c r="I11" s="263"/>
      <c r="J11" s="17"/>
      <c r="K11" s="137"/>
      <c r="L11" s="18"/>
      <c r="M11" s="263"/>
      <c r="N11" s="18"/>
      <c r="O11" s="263"/>
      <c r="P11" s="18"/>
      <c r="Q11" s="136"/>
      <c r="R11" s="19"/>
      <c r="S11" s="262"/>
      <c r="T11" s="18"/>
      <c r="U11" s="263"/>
      <c r="V11" s="18"/>
      <c r="W11" s="263"/>
      <c r="X11" s="18"/>
      <c r="Y11" s="136"/>
      <c r="Z11" s="20"/>
      <c r="AA11" s="137"/>
      <c r="AB11" s="18"/>
      <c r="AC11" s="136"/>
      <c r="AD11" s="18"/>
      <c r="AE11" s="136"/>
      <c r="AF11" s="18"/>
      <c r="AG11" s="136"/>
      <c r="AH11" s="19"/>
      <c r="AI11" s="135"/>
      <c r="AJ11" s="18"/>
      <c r="AK11" s="136"/>
      <c r="AL11" s="20"/>
      <c r="AM11" s="137"/>
      <c r="AN11" s="18"/>
      <c r="AO11" s="136"/>
      <c r="AP11" s="18"/>
    </row>
    <row r="12" spans="1:42" s="22" customFormat="1" ht="15" customHeight="1" x14ac:dyDescent="0.25">
      <c r="A12" s="98" t="s">
        <v>62</v>
      </c>
      <c r="B12" s="21">
        <f>B6*12/30</f>
        <v>0</v>
      </c>
      <c r="C12" s="126"/>
      <c r="D12" s="307"/>
      <c r="E12" s="126"/>
      <c r="F12" s="296"/>
      <c r="G12" s="265"/>
      <c r="H12" s="143"/>
      <c r="I12" s="266"/>
      <c r="J12" s="145"/>
      <c r="K12" s="146"/>
      <c r="L12" s="147"/>
      <c r="M12" s="267"/>
      <c r="N12" s="149"/>
      <c r="O12" s="267"/>
      <c r="P12" s="149"/>
      <c r="Q12" s="148"/>
      <c r="R12" s="150"/>
      <c r="S12" s="268"/>
      <c r="T12" s="147"/>
      <c r="U12" s="267"/>
      <c r="V12" s="149"/>
      <c r="W12" s="267"/>
      <c r="X12" s="149"/>
      <c r="Y12" s="148"/>
      <c r="Z12" s="152"/>
      <c r="AA12" s="146"/>
      <c r="AB12" s="147"/>
      <c r="AC12" s="148"/>
      <c r="AD12" s="149"/>
      <c r="AE12" s="148"/>
      <c r="AF12" s="149"/>
      <c r="AG12" s="148"/>
      <c r="AH12" s="150"/>
      <c r="AI12" s="151"/>
      <c r="AJ12" s="149"/>
      <c r="AK12" s="148"/>
      <c r="AL12" s="152"/>
      <c r="AM12" s="146"/>
      <c r="AN12" s="149"/>
      <c r="AO12" s="148"/>
      <c r="AP12" s="147"/>
    </row>
    <row r="13" spans="1:42" s="22" customFormat="1" ht="15" customHeight="1" x14ac:dyDescent="0.25">
      <c r="A13" s="100" t="s">
        <v>84</v>
      </c>
      <c r="B13" s="101">
        <f>B6*2.8/30</f>
        <v>0</v>
      </c>
      <c r="C13" s="126"/>
      <c r="D13" s="307"/>
      <c r="E13" s="126"/>
      <c r="F13" s="296"/>
      <c r="G13" s="265"/>
      <c r="H13" s="143"/>
      <c r="I13" s="266"/>
      <c r="J13" s="145"/>
      <c r="K13" s="146"/>
      <c r="L13" s="147"/>
      <c r="M13" s="267"/>
      <c r="N13" s="149"/>
      <c r="O13" s="267"/>
      <c r="P13" s="149"/>
      <c r="Q13" s="148"/>
      <c r="R13" s="150"/>
      <c r="S13" s="268"/>
      <c r="T13" s="147"/>
      <c r="U13" s="267"/>
      <c r="V13" s="149"/>
      <c r="W13" s="267"/>
      <c r="X13" s="149"/>
      <c r="Y13" s="148"/>
      <c r="Z13" s="152"/>
      <c r="AA13" s="146"/>
      <c r="AB13" s="147"/>
      <c r="AC13" s="148"/>
      <c r="AD13" s="149"/>
      <c r="AE13" s="148"/>
      <c r="AF13" s="149"/>
      <c r="AG13" s="148"/>
      <c r="AH13" s="150"/>
      <c r="AI13" s="151"/>
      <c r="AJ13" s="149"/>
      <c r="AK13" s="148"/>
      <c r="AL13" s="152"/>
      <c r="AM13" s="146"/>
      <c r="AN13" s="149"/>
      <c r="AO13" s="148"/>
      <c r="AP13" s="147"/>
    </row>
    <row r="14" spans="1:42" s="22" customFormat="1" ht="15" customHeight="1" x14ac:dyDescent="0.25">
      <c r="A14" s="100" t="s">
        <v>85</v>
      </c>
      <c r="B14" s="101">
        <f>B6*6.3/30</f>
        <v>0</v>
      </c>
      <c r="C14" s="126"/>
      <c r="D14" s="307"/>
      <c r="E14" s="126"/>
      <c r="F14" s="296"/>
      <c r="G14" s="265"/>
      <c r="H14" s="143"/>
      <c r="I14" s="266"/>
      <c r="J14" s="145"/>
      <c r="K14" s="146"/>
      <c r="L14" s="147"/>
      <c r="M14" s="267"/>
      <c r="N14" s="149"/>
      <c r="O14" s="267"/>
      <c r="P14" s="149"/>
      <c r="Q14" s="148"/>
      <c r="R14" s="150"/>
      <c r="S14" s="268"/>
      <c r="T14" s="147"/>
      <c r="U14" s="267"/>
      <c r="V14" s="149"/>
      <c r="W14" s="267"/>
      <c r="X14" s="149"/>
      <c r="Y14" s="148"/>
      <c r="Z14" s="152"/>
      <c r="AA14" s="146"/>
      <c r="AB14" s="147"/>
      <c r="AC14" s="148"/>
      <c r="AD14" s="149"/>
      <c r="AE14" s="148"/>
      <c r="AF14" s="149"/>
      <c r="AG14" s="148"/>
      <c r="AH14" s="150"/>
      <c r="AI14" s="151"/>
      <c r="AJ14" s="149"/>
      <c r="AK14" s="148"/>
      <c r="AL14" s="152"/>
      <c r="AM14" s="146"/>
      <c r="AN14" s="149"/>
      <c r="AO14" s="148"/>
      <c r="AP14" s="147"/>
    </row>
    <row r="15" spans="1:42" s="22" customFormat="1" ht="15" customHeight="1" x14ac:dyDescent="0.25">
      <c r="A15" s="100" t="s">
        <v>86</v>
      </c>
      <c r="B15" s="101">
        <f>B6*2.5/30</f>
        <v>0</v>
      </c>
      <c r="C15" s="126"/>
      <c r="D15" s="307"/>
      <c r="E15" s="126"/>
      <c r="F15" s="296"/>
      <c r="G15" s="265"/>
      <c r="H15" s="143"/>
      <c r="I15" s="266"/>
      <c r="J15" s="145"/>
      <c r="K15" s="146"/>
      <c r="L15" s="147"/>
      <c r="M15" s="267"/>
      <c r="N15" s="149"/>
      <c r="O15" s="267"/>
      <c r="P15" s="149"/>
      <c r="Q15" s="148"/>
      <c r="R15" s="150"/>
      <c r="S15" s="268"/>
      <c r="T15" s="147"/>
      <c r="U15" s="267"/>
      <c r="V15" s="149"/>
      <c r="W15" s="267"/>
      <c r="X15" s="149"/>
      <c r="Y15" s="148"/>
      <c r="Z15" s="152"/>
      <c r="AA15" s="146"/>
      <c r="AB15" s="147"/>
      <c r="AC15" s="148"/>
      <c r="AD15" s="149"/>
      <c r="AE15" s="148"/>
      <c r="AF15" s="149"/>
      <c r="AG15" s="148"/>
      <c r="AH15" s="150"/>
      <c r="AI15" s="151"/>
      <c r="AJ15" s="149"/>
      <c r="AK15" s="148"/>
      <c r="AL15" s="152"/>
      <c r="AM15" s="146"/>
      <c r="AN15" s="149"/>
      <c r="AO15" s="148"/>
      <c r="AP15" s="147"/>
    </row>
    <row r="16" spans="1:42" s="22" customFormat="1" ht="15" customHeight="1" x14ac:dyDescent="0.25">
      <c r="A16" s="23" t="s">
        <v>68</v>
      </c>
      <c r="B16" s="24">
        <f>B6*155/30</f>
        <v>0</v>
      </c>
      <c r="C16" s="127"/>
      <c r="D16" s="308"/>
      <c r="E16" s="127"/>
      <c r="F16" s="296"/>
      <c r="G16" s="265"/>
      <c r="H16" s="143"/>
      <c r="I16" s="266"/>
      <c r="J16" s="145"/>
      <c r="K16" s="146"/>
      <c r="L16" s="147"/>
      <c r="M16" s="267"/>
      <c r="N16" s="149"/>
      <c r="O16" s="267"/>
      <c r="P16" s="149"/>
      <c r="Q16" s="148"/>
      <c r="R16" s="150"/>
      <c r="S16" s="268"/>
      <c r="T16" s="147"/>
      <c r="U16" s="267"/>
      <c r="V16" s="149"/>
      <c r="W16" s="267"/>
      <c r="X16" s="149"/>
      <c r="Y16" s="148"/>
      <c r="Z16" s="152"/>
      <c r="AA16" s="146"/>
      <c r="AB16" s="147"/>
      <c r="AC16" s="148"/>
      <c r="AD16" s="149"/>
      <c r="AE16" s="148"/>
      <c r="AF16" s="149"/>
      <c r="AG16" s="148"/>
      <c r="AH16" s="150"/>
      <c r="AI16" s="151"/>
      <c r="AJ16" s="149"/>
      <c r="AK16" s="148"/>
      <c r="AL16" s="152"/>
      <c r="AM16" s="146"/>
      <c r="AN16" s="149"/>
      <c r="AO16" s="148"/>
      <c r="AP16" s="147"/>
    </row>
    <row r="17" spans="1:42" s="11" customFormat="1" ht="15" customHeight="1" x14ac:dyDescent="0.25">
      <c r="A17" s="25" t="s">
        <v>63</v>
      </c>
      <c r="B17" s="10">
        <f>B6*42/30</f>
        <v>0</v>
      </c>
      <c r="C17" s="128">
        <v>130</v>
      </c>
      <c r="D17" s="306">
        <f>B17/C17</f>
        <v>0</v>
      </c>
      <c r="E17" s="318">
        <v>130</v>
      </c>
      <c r="F17" s="297">
        <f>B17/E17</f>
        <v>0</v>
      </c>
      <c r="G17" s="162">
        <v>130</v>
      </c>
      <c r="H17" s="48">
        <f>B17/G17</f>
        <v>0</v>
      </c>
      <c r="I17" s="163">
        <v>130</v>
      </c>
      <c r="J17" s="49">
        <f>B17/I17</f>
        <v>0</v>
      </c>
      <c r="K17" s="164">
        <v>130</v>
      </c>
      <c r="L17" s="50">
        <f>B17/K17</f>
        <v>0</v>
      </c>
      <c r="M17" s="163">
        <v>130</v>
      </c>
      <c r="N17" s="50">
        <f>B17/M17</f>
        <v>0</v>
      </c>
      <c r="O17" s="163">
        <v>175</v>
      </c>
      <c r="P17" s="50">
        <f>$B17/O17</f>
        <v>0</v>
      </c>
      <c r="Q17" s="163">
        <v>210</v>
      </c>
      <c r="R17" s="51">
        <f>$B17/Q17</f>
        <v>0</v>
      </c>
      <c r="S17" s="162">
        <v>130</v>
      </c>
      <c r="T17" s="50">
        <f>B17/S17</f>
        <v>0</v>
      </c>
      <c r="U17" s="163">
        <v>130</v>
      </c>
      <c r="V17" s="50">
        <f>B17/U17</f>
        <v>0</v>
      </c>
      <c r="W17" s="163">
        <v>175</v>
      </c>
      <c r="X17" s="50">
        <f>$B17/W17</f>
        <v>0</v>
      </c>
      <c r="Y17" s="163">
        <v>210</v>
      </c>
      <c r="Z17" s="52">
        <f>$B17/Y17</f>
        <v>0</v>
      </c>
      <c r="AA17" s="164">
        <v>130</v>
      </c>
      <c r="AB17" s="50">
        <f>B17/AA17</f>
        <v>0</v>
      </c>
      <c r="AC17" s="163">
        <v>130</v>
      </c>
      <c r="AD17" s="50">
        <f>B17/AC17</f>
        <v>0</v>
      </c>
      <c r="AE17" s="163">
        <v>175</v>
      </c>
      <c r="AF17" s="50">
        <f>$B17/AE17</f>
        <v>0</v>
      </c>
      <c r="AG17" s="163">
        <v>210</v>
      </c>
      <c r="AH17" s="51">
        <f>$B17/AG17</f>
        <v>0</v>
      </c>
      <c r="AI17" s="162">
        <v>130</v>
      </c>
      <c r="AJ17" s="50">
        <f>B17/AI17</f>
        <v>0</v>
      </c>
      <c r="AK17" s="163">
        <v>130</v>
      </c>
      <c r="AL17" s="52">
        <f>B17/AK17</f>
        <v>0</v>
      </c>
      <c r="AM17" s="164">
        <v>130</v>
      </c>
      <c r="AN17" s="50">
        <f>B17/AM17</f>
        <v>0</v>
      </c>
      <c r="AO17" s="163">
        <v>130</v>
      </c>
      <c r="AP17" s="50">
        <f>B17/AO17</f>
        <v>0</v>
      </c>
    </row>
    <row r="18" spans="1:42" s="11" customFormat="1" ht="15" customHeight="1" thickBot="1" x14ac:dyDescent="0.3">
      <c r="A18" s="26" t="s">
        <v>70</v>
      </c>
      <c r="B18" s="27">
        <f>B6*4.5/30</f>
        <v>0</v>
      </c>
      <c r="C18" s="165">
        <v>19</v>
      </c>
      <c r="D18" s="309">
        <f>B18/C18</f>
        <v>0</v>
      </c>
      <c r="E18" s="319">
        <v>25</v>
      </c>
      <c r="F18" s="298">
        <f>B18/E18</f>
        <v>0</v>
      </c>
      <c r="G18" s="167">
        <v>31</v>
      </c>
      <c r="H18" s="30">
        <f>B18/G18</f>
        <v>0</v>
      </c>
      <c r="I18" s="168">
        <v>26</v>
      </c>
      <c r="J18" s="31">
        <f>B18/I18</f>
        <v>0</v>
      </c>
      <c r="K18" s="169">
        <v>38</v>
      </c>
      <c r="L18" s="32">
        <f>B18/K18</f>
        <v>0</v>
      </c>
      <c r="M18" s="168">
        <v>26</v>
      </c>
      <c r="N18" s="32">
        <f>B18/M18</f>
        <v>0</v>
      </c>
      <c r="O18" s="168">
        <v>28</v>
      </c>
      <c r="P18" s="32">
        <f>$B18/O18</f>
        <v>0</v>
      </c>
      <c r="Q18" s="168">
        <v>29</v>
      </c>
      <c r="R18" s="33">
        <f>$B18/Q18</f>
        <v>0</v>
      </c>
      <c r="S18" s="167">
        <v>38</v>
      </c>
      <c r="T18" s="32">
        <f>B18/S18</f>
        <v>0</v>
      </c>
      <c r="U18" s="168">
        <v>25</v>
      </c>
      <c r="V18" s="32">
        <f>B18/U18</f>
        <v>0</v>
      </c>
      <c r="W18" s="168">
        <v>28</v>
      </c>
      <c r="X18" s="32">
        <f>$B18/W18</f>
        <v>0</v>
      </c>
      <c r="Y18" s="168">
        <v>29</v>
      </c>
      <c r="Z18" s="34">
        <f>$B18/Y18</f>
        <v>0</v>
      </c>
      <c r="AA18" s="169">
        <v>38</v>
      </c>
      <c r="AB18" s="32">
        <f>B18/AA18</f>
        <v>0</v>
      </c>
      <c r="AC18" s="168">
        <v>25</v>
      </c>
      <c r="AD18" s="32">
        <f>B18/AC18</f>
        <v>0</v>
      </c>
      <c r="AE18" s="168">
        <v>28</v>
      </c>
      <c r="AF18" s="32">
        <f>$B18/AE18</f>
        <v>0</v>
      </c>
      <c r="AG18" s="168">
        <v>29</v>
      </c>
      <c r="AH18" s="33">
        <f>$B18/AG18</f>
        <v>0</v>
      </c>
      <c r="AI18" s="167">
        <v>30</v>
      </c>
      <c r="AJ18" s="32">
        <f>B18/AI18</f>
        <v>0</v>
      </c>
      <c r="AK18" s="168">
        <v>21</v>
      </c>
      <c r="AL18" s="34">
        <f>B18/AK18</f>
        <v>0</v>
      </c>
      <c r="AM18" s="169">
        <v>30</v>
      </c>
      <c r="AN18" s="32">
        <f>B18/AM18</f>
        <v>0</v>
      </c>
      <c r="AO18" s="168">
        <v>21</v>
      </c>
      <c r="AP18" s="32">
        <f>B18/AO18</f>
        <v>0</v>
      </c>
    </row>
    <row r="19" spans="1:42" s="293" customFormat="1" ht="8.15" customHeight="1" x14ac:dyDescent="0.35">
      <c r="A19" s="342" t="s">
        <v>64</v>
      </c>
      <c r="B19" s="343"/>
      <c r="C19" s="431"/>
      <c r="D19" s="357"/>
      <c r="E19" s="354"/>
      <c r="F19" s="363"/>
      <c r="G19" s="354"/>
      <c r="H19" s="357"/>
      <c r="I19" s="354"/>
      <c r="J19" s="357"/>
      <c r="K19" s="354"/>
      <c r="L19" s="357"/>
      <c r="M19" s="354"/>
      <c r="N19" s="357"/>
      <c r="O19" s="354"/>
      <c r="P19" s="357"/>
      <c r="Q19" s="354"/>
      <c r="R19" s="357"/>
      <c r="S19" s="354"/>
      <c r="T19" s="357"/>
      <c r="U19" s="354"/>
      <c r="V19" s="357"/>
      <c r="W19" s="354"/>
      <c r="X19" s="357"/>
      <c r="Y19" s="354"/>
      <c r="Z19" s="357"/>
      <c r="AA19" s="354"/>
      <c r="AB19" s="357"/>
      <c r="AC19" s="354"/>
      <c r="AD19" s="357"/>
      <c r="AE19" s="354"/>
      <c r="AF19" s="357"/>
      <c r="AG19" s="354"/>
      <c r="AH19" s="357"/>
      <c r="AI19" s="354"/>
      <c r="AJ19" s="357"/>
      <c r="AK19" s="354"/>
      <c r="AL19" s="357"/>
      <c r="AM19" s="354"/>
      <c r="AN19" s="357"/>
      <c r="AO19" s="354"/>
      <c r="AP19" s="360"/>
    </row>
    <row r="20" spans="1:42" s="293" customFormat="1" ht="8.15" customHeight="1" x14ac:dyDescent="0.35">
      <c r="A20" s="344"/>
      <c r="B20" s="345"/>
      <c r="C20" s="432"/>
      <c r="D20" s="358"/>
      <c r="E20" s="355"/>
      <c r="F20" s="364"/>
      <c r="G20" s="355"/>
      <c r="H20" s="358"/>
      <c r="I20" s="355"/>
      <c r="J20" s="358"/>
      <c r="K20" s="355"/>
      <c r="L20" s="358"/>
      <c r="M20" s="355"/>
      <c r="N20" s="358"/>
      <c r="O20" s="355"/>
      <c r="P20" s="358"/>
      <c r="Q20" s="355"/>
      <c r="R20" s="358"/>
      <c r="S20" s="355"/>
      <c r="T20" s="358"/>
      <c r="U20" s="355"/>
      <c r="V20" s="358"/>
      <c r="W20" s="355"/>
      <c r="X20" s="358"/>
      <c r="Y20" s="355"/>
      <c r="Z20" s="358"/>
      <c r="AA20" s="355"/>
      <c r="AB20" s="358"/>
      <c r="AC20" s="355"/>
      <c r="AD20" s="358"/>
      <c r="AE20" s="355"/>
      <c r="AF20" s="358"/>
      <c r="AG20" s="355"/>
      <c r="AH20" s="358"/>
      <c r="AI20" s="355"/>
      <c r="AJ20" s="358"/>
      <c r="AK20" s="355"/>
      <c r="AL20" s="358"/>
      <c r="AM20" s="355"/>
      <c r="AN20" s="358"/>
      <c r="AO20" s="355"/>
      <c r="AP20" s="361"/>
    </row>
    <row r="21" spans="1:42" s="293" customFormat="1" ht="12" customHeight="1" thickBot="1" x14ac:dyDescent="0.4">
      <c r="A21" s="346"/>
      <c r="B21" s="347"/>
      <c r="C21" s="433"/>
      <c r="D21" s="359"/>
      <c r="E21" s="356"/>
      <c r="F21" s="365"/>
      <c r="G21" s="356"/>
      <c r="H21" s="359"/>
      <c r="I21" s="356"/>
      <c r="J21" s="359"/>
      <c r="K21" s="356"/>
      <c r="L21" s="359"/>
      <c r="M21" s="356"/>
      <c r="N21" s="359"/>
      <c r="O21" s="356"/>
      <c r="P21" s="359"/>
      <c r="Q21" s="356"/>
      <c r="R21" s="359"/>
      <c r="S21" s="356"/>
      <c r="T21" s="359"/>
      <c r="U21" s="356"/>
      <c r="V21" s="359"/>
      <c r="W21" s="356"/>
      <c r="X21" s="359"/>
      <c r="Y21" s="356"/>
      <c r="Z21" s="359"/>
      <c r="AA21" s="356"/>
      <c r="AB21" s="359"/>
      <c r="AC21" s="356"/>
      <c r="AD21" s="359"/>
      <c r="AE21" s="356"/>
      <c r="AF21" s="359"/>
      <c r="AG21" s="356"/>
      <c r="AH21" s="359"/>
      <c r="AI21" s="356"/>
      <c r="AJ21" s="359"/>
      <c r="AK21" s="356"/>
      <c r="AL21" s="359"/>
      <c r="AM21" s="356"/>
      <c r="AN21" s="359"/>
      <c r="AO21" s="356"/>
      <c r="AP21" s="362"/>
    </row>
    <row r="22" spans="1:42" ht="15" customHeight="1" x14ac:dyDescent="0.35">
      <c r="A22" s="99" t="s">
        <v>0</v>
      </c>
      <c r="B22" s="36">
        <f>B6*765/30</f>
        <v>0</v>
      </c>
      <c r="C22" s="294">
        <v>300</v>
      </c>
      <c r="D22" s="111">
        <f>B22/C22</f>
        <v>0</v>
      </c>
      <c r="E22" s="320">
        <v>400</v>
      </c>
      <c r="F22" s="299">
        <f>B22/E22</f>
        <v>0</v>
      </c>
      <c r="G22" s="226">
        <v>600</v>
      </c>
      <c r="H22" s="118">
        <f>B22/G22</f>
        <v>0</v>
      </c>
      <c r="I22" s="227">
        <v>600</v>
      </c>
      <c r="J22" s="119">
        <f>B22/I22</f>
        <v>0</v>
      </c>
      <c r="K22" s="171">
        <v>900</v>
      </c>
      <c r="L22" s="112">
        <f>B22/K22</f>
        <v>0</v>
      </c>
      <c r="M22" s="172">
        <v>700</v>
      </c>
      <c r="N22" s="112">
        <f>B22/M22</f>
        <v>0</v>
      </c>
      <c r="O22" s="172">
        <v>750</v>
      </c>
      <c r="P22" s="112">
        <f>$B22/O22</f>
        <v>0</v>
      </c>
      <c r="Q22" s="172">
        <v>1200</v>
      </c>
      <c r="R22" s="113">
        <f>$B22/Q22</f>
        <v>0</v>
      </c>
      <c r="S22" s="173">
        <v>900</v>
      </c>
      <c r="T22" s="112">
        <f>B22/S22</f>
        <v>0</v>
      </c>
      <c r="U22" s="172">
        <v>700</v>
      </c>
      <c r="V22" s="112">
        <f>B22/U22</f>
        <v>0</v>
      </c>
      <c r="W22" s="172">
        <v>770</v>
      </c>
      <c r="X22" s="112">
        <f>$B22/W22</f>
        <v>0</v>
      </c>
      <c r="Y22" s="172">
        <v>1300</v>
      </c>
      <c r="Z22" s="114">
        <f>$B22/Y22</f>
        <v>0</v>
      </c>
      <c r="AA22" s="171">
        <v>900</v>
      </c>
      <c r="AB22" s="112">
        <f>B22/AA22</f>
        <v>0</v>
      </c>
      <c r="AC22" s="172">
        <v>700</v>
      </c>
      <c r="AD22" s="112">
        <f>B22/AC22</f>
        <v>0</v>
      </c>
      <c r="AE22" s="172">
        <v>770</v>
      </c>
      <c r="AF22" s="112">
        <f>$B22/AE22</f>
        <v>0</v>
      </c>
      <c r="AG22" s="172">
        <v>1300</v>
      </c>
      <c r="AH22" s="113">
        <f>$B22/AG22</f>
        <v>0</v>
      </c>
      <c r="AI22" s="173">
        <v>900</v>
      </c>
      <c r="AJ22" s="112">
        <f>B22/AI22</f>
        <v>0</v>
      </c>
      <c r="AK22" s="172">
        <v>700</v>
      </c>
      <c r="AL22" s="114">
        <f>B22/AK22</f>
        <v>0</v>
      </c>
      <c r="AM22" s="171">
        <v>900</v>
      </c>
      <c r="AN22" s="112">
        <f>B22/AM22</f>
        <v>0</v>
      </c>
      <c r="AO22" s="172">
        <v>700</v>
      </c>
      <c r="AP22" s="112">
        <f>B22/AO22</f>
        <v>0</v>
      </c>
    </row>
    <row r="23" spans="1:42" ht="15" customHeight="1" x14ac:dyDescent="0.35">
      <c r="A23" s="37" t="s">
        <v>72</v>
      </c>
      <c r="B23" s="38">
        <f>B6*22.5/30</f>
        <v>0</v>
      </c>
      <c r="C23" s="174">
        <v>15</v>
      </c>
      <c r="D23" s="115">
        <f>B23/C23</f>
        <v>0</v>
      </c>
      <c r="E23" s="321">
        <v>15</v>
      </c>
      <c r="F23" s="300">
        <f>B23/E23</f>
        <v>0</v>
      </c>
      <c r="G23" s="176">
        <v>15</v>
      </c>
      <c r="H23" s="177">
        <f>B23/G23</f>
        <v>0</v>
      </c>
      <c r="I23" s="178">
        <v>15</v>
      </c>
      <c r="J23" s="179">
        <f>B23/I23</f>
        <v>0</v>
      </c>
      <c r="K23" s="180">
        <v>15</v>
      </c>
      <c r="L23" s="181">
        <f>B23/K23</f>
        <v>0</v>
      </c>
      <c r="M23" s="182">
        <v>15</v>
      </c>
      <c r="N23" s="181">
        <f>B23/M23</f>
        <v>0</v>
      </c>
      <c r="O23" s="182">
        <v>15</v>
      </c>
      <c r="P23" s="181">
        <f>$B23/O23</f>
        <v>0</v>
      </c>
      <c r="Q23" s="182">
        <v>15</v>
      </c>
      <c r="R23" s="183">
        <f>$B23/Q23</f>
        <v>0</v>
      </c>
      <c r="S23" s="184">
        <v>15</v>
      </c>
      <c r="T23" s="181">
        <f>B23/S23</f>
        <v>0</v>
      </c>
      <c r="U23" s="182">
        <v>15</v>
      </c>
      <c r="V23" s="181">
        <f>B23/U23</f>
        <v>0</v>
      </c>
      <c r="W23" s="182">
        <v>15</v>
      </c>
      <c r="X23" s="181">
        <f>$B23/W23</f>
        <v>0</v>
      </c>
      <c r="Y23" s="182">
        <v>15</v>
      </c>
      <c r="Z23" s="185">
        <f>$B23/Y23</f>
        <v>0</v>
      </c>
      <c r="AA23" s="180">
        <v>15</v>
      </c>
      <c r="AB23" s="181">
        <f>B23/AA23</f>
        <v>0</v>
      </c>
      <c r="AC23" s="182">
        <v>15</v>
      </c>
      <c r="AD23" s="181">
        <f>B23/AC23</f>
        <v>0</v>
      </c>
      <c r="AE23" s="182">
        <v>15</v>
      </c>
      <c r="AF23" s="181">
        <f>$B23/AE23</f>
        <v>0</v>
      </c>
      <c r="AG23" s="182">
        <v>15</v>
      </c>
      <c r="AH23" s="183">
        <f>$B23/AG23</f>
        <v>0</v>
      </c>
      <c r="AI23" s="184">
        <v>15</v>
      </c>
      <c r="AJ23" s="181">
        <f>B23/AI23</f>
        <v>0</v>
      </c>
      <c r="AK23" s="182">
        <v>15</v>
      </c>
      <c r="AL23" s="185">
        <f>B23/AK23</f>
        <v>0</v>
      </c>
      <c r="AM23" s="180">
        <v>20</v>
      </c>
      <c r="AN23" s="181">
        <f>B23/AM23</f>
        <v>0</v>
      </c>
      <c r="AO23" s="182">
        <v>20</v>
      </c>
      <c r="AP23" s="181">
        <f>B23/AO23</f>
        <v>0</v>
      </c>
    </row>
    <row r="24" spans="1:42" s="11" customFormat="1" ht="15" customHeight="1" x14ac:dyDescent="0.25">
      <c r="A24" s="39" t="s">
        <v>1</v>
      </c>
      <c r="B24" s="40">
        <f>B6*15.3/30</f>
        <v>0</v>
      </c>
      <c r="C24" s="186">
        <v>6</v>
      </c>
      <c r="D24" s="310">
        <f t="shared" ref="D24:D35" si="0">B24/C24</f>
        <v>0</v>
      </c>
      <c r="E24" s="322">
        <v>7</v>
      </c>
      <c r="F24" s="295">
        <f t="shared" ref="F24:F35" si="1">B24/E24</f>
        <v>0</v>
      </c>
      <c r="G24" s="188">
        <v>11</v>
      </c>
      <c r="H24" s="16">
        <f t="shared" ref="H24:H35" si="2">B24/G24</f>
        <v>0</v>
      </c>
      <c r="I24" s="189">
        <v>11</v>
      </c>
      <c r="J24" s="17">
        <f t="shared" ref="J24:J35" si="3">B24/I24</f>
        <v>0</v>
      </c>
      <c r="K24" s="132">
        <v>15</v>
      </c>
      <c r="L24" s="18">
        <f t="shared" ref="L24:L35" si="4">B24/K24</f>
        <v>0</v>
      </c>
      <c r="M24" s="131">
        <v>15</v>
      </c>
      <c r="N24" s="18">
        <f t="shared" ref="N24:N35" si="5">B24/M24</f>
        <v>0</v>
      </c>
      <c r="O24" s="131">
        <v>15</v>
      </c>
      <c r="P24" s="18">
        <f t="shared" ref="P24:P35" si="6">$B24/O24</f>
        <v>0</v>
      </c>
      <c r="Q24" s="131">
        <v>19</v>
      </c>
      <c r="R24" s="19">
        <f t="shared" ref="R24:R35" si="7">$B24/Q24</f>
        <v>0</v>
      </c>
      <c r="S24" s="130">
        <v>15</v>
      </c>
      <c r="T24" s="18">
        <f t="shared" ref="T24:T35" si="8">B24/S24</f>
        <v>0</v>
      </c>
      <c r="U24" s="131">
        <v>15</v>
      </c>
      <c r="V24" s="18">
        <f t="shared" ref="V24:V35" si="9">B24/U24</f>
        <v>0</v>
      </c>
      <c r="W24" s="131">
        <v>15</v>
      </c>
      <c r="X24" s="18">
        <f t="shared" ref="X24:X35" si="10">$B24/W24</f>
        <v>0</v>
      </c>
      <c r="Y24" s="131">
        <v>19</v>
      </c>
      <c r="Z24" s="20">
        <f t="shared" ref="Z24:Z35" si="11">$B24/Y24</f>
        <v>0</v>
      </c>
      <c r="AA24" s="132">
        <v>15</v>
      </c>
      <c r="AB24" s="18">
        <f t="shared" ref="AB24:AB35" si="12">B24/AA24</f>
        <v>0</v>
      </c>
      <c r="AC24" s="131">
        <v>15</v>
      </c>
      <c r="AD24" s="18">
        <f t="shared" ref="AD24:AD35" si="13">B24/AC24</f>
        <v>0</v>
      </c>
      <c r="AE24" s="131">
        <v>15</v>
      </c>
      <c r="AF24" s="18">
        <f t="shared" ref="AF24:AF35" si="14">$B24/AE24</f>
        <v>0</v>
      </c>
      <c r="AG24" s="131">
        <v>19</v>
      </c>
      <c r="AH24" s="19">
        <f t="shared" ref="AH24:AH35" si="15">$B24/AG24</f>
        <v>0</v>
      </c>
      <c r="AI24" s="130">
        <v>15</v>
      </c>
      <c r="AJ24" s="18">
        <f t="shared" ref="AJ24:AJ35" si="16">B24/AI24</f>
        <v>0</v>
      </c>
      <c r="AK24" s="131">
        <v>15</v>
      </c>
      <c r="AL24" s="20">
        <f t="shared" ref="AL24:AL35" si="17">B24/AK24</f>
        <v>0</v>
      </c>
      <c r="AM24" s="132">
        <v>15</v>
      </c>
      <c r="AN24" s="18">
        <f t="shared" ref="AN24:AN35" si="18">B24/AM24</f>
        <v>0</v>
      </c>
      <c r="AO24" s="131">
        <v>15</v>
      </c>
      <c r="AP24" s="18">
        <f t="shared" ref="AP24:AP35" si="19">B24/AO24</f>
        <v>0</v>
      </c>
    </row>
    <row r="25" spans="1:42" s="11" customFormat="1" ht="15" customHeight="1" x14ac:dyDescent="0.25">
      <c r="A25" s="37" t="s">
        <v>2</v>
      </c>
      <c r="B25" s="38">
        <f>B6*72/30</f>
        <v>0</v>
      </c>
      <c r="C25" s="190">
        <v>30</v>
      </c>
      <c r="D25" s="311">
        <f t="shared" si="0"/>
        <v>0</v>
      </c>
      <c r="E25" s="323">
        <v>55</v>
      </c>
      <c r="F25" s="301">
        <f t="shared" si="1"/>
        <v>0</v>
      </c>
      <c r="G25" s="192">
        <v>60</v>
      </c>
      <c r="H25" s="143">
        <f t="shared" si="2"/>
        <v>0</v>
      </c>
      <c r="I25" s="193">
        <v>60</v>
      </c>
      <c r="J25" s="145">
        <f t="shared" si="3"/>
        <v>0</v>
      </c>
      <c r="K25" s="194">
        <v>75</v>
      </c>
      <c r="L25" s="147">
        <f t="shared" si="4"/>
        <v>0</v>
      </c>
      <c r="M25" s="144">
        <v>75</v>
      </c>
      <c r="N25" s="147">
        <f t="shared" si="5"/>
        <v>0</v>
      </c>
      <c r="O25" s="144">
        <v>75</v>
      </c>
      <c r="P25" s="147">
        <f t="shared" si="6"/>
        <v>0</v>
      </c>
      <c r="Q25" s="144">
        <v>75</v>
      </c>
      <c r="R25" s="195">
        <f t="shared" si="7"/>
        <v>0</v>
      </c>
      <c r="S25" s="142">
        <v>120</v>
      </c>
      <c r="T25" s="147">
        <f t="shared" si="8"/>
        <v>0</v>
      </c>
      <c r="U25" s="144">
        <v>90</v>
      </c>
      <c r="V25" s="147">
        <f t="shared" si="9"/>
        <v>0</v>
      </c>
      <c r="W25" s="144">
        <v>90</v>
      </c>
      <c r="X25" s="147">
        <f t="shared" si="10"/>
        <v>0</v>
      </c>
      <c r="Y25" s="144">
        <v>90</v>
      </c>
      <c r="Z25" s="196">
        <f t="shared" si="11"/>
        <v>0</v>
      </c>
      <c r="AA25" s="194">
        <v>120</v>
      </c>
      <c r="AB25" s="147">
        <f t="shared" si="12"/>
        <v>0</v>
      </c>
      <c r="AC25" s="144">
        <v>90</v>
      </c>
      <c r="AD25" s="147">
        <f t="shared" si="13"/>
        <v>0</v>
      </c>
      <c r="AE25" s="144">
        <v>90</v>
      </c>
      <c r="AF25" s="147">
        <f t="shared" si="14"/>
        <v>0</v>
      </c>
      <c r="AG25" s="144">
        <v>90</v>
      </c>
      <c r="AH25" s="195">
        <f t="shared" si="15"/>
        <v>0</v>
      </c>
      <c r="AI25" s="142">
        <v>120</v>
      </c>
      <c r="AJ25" s="147">
        <f t="shared" si="16"/>
        <v>0</v>
      </c>
      <c r="AK25" s="144">
        <v>90</v>
      </c>
      <c r="AL25" s="196">
        <f t="shared" si="17"/>
        <v>0</v>
      </c>
      <c r="AM25" s="194">
        <v>120</v>
      </c>
      <c r="AN25" s="147">
        <f t="shared" si="18"/>
        <v>0</v>
      </c>
      <c r="AO25" s="144">
        <v>90</v>
      </c>
      <c r="AP25" s="147">
        <f t="shared" si="19"/>
        <v>0</v>
      </c>
    </row>
    <row r="26" spans="1:42" s="11" customFormat="1" ht="15" customHeight="1" x14ac:dyDescent="0.25">
      <c r="A26" s="39" t="s">
        <v>110</v>
      </c>
      <c r="B26" s="43">
        <f>B6*1.4/30</f>
        <v>0</v>
      </c>
      <c r="C26" s="197">
        <v>0.5</v>
      </c>
      <c r="D26" s="312">
        <f t="shared" si="0"/>
        <v>0</v>
      </c>
      <c r="E26" s="324">
        <v>0.6</v>
      </c>
      <c r="F26" s="302">
        <f t="shared" si="1"/>
        <v>0</v>
      </c>
      <c r="G26" s="199">
        <v>0.9</v>
      </c>
      <c r="H26" s="48">
        <f t="shared" si="2"/>
        <v>0</v>
      </c>
      <c r="I26" s="200">
        <v>0.9</v>
      </c>
      <c r="J26" s="49">
        <f t="shared" si="3"/>
        <v>0</v>
      </c>
      <c r="K26" s="164">
        <v>1.2</v>
      </c>
      <c r="L26" s="50">
        <f t="shared" si="4"/>
        <v>0</v>
      </c>
      <c r="M26" s="163">
        <v>1</v>
      </c>
      <c r="N26" s="50">
        <f t="shared" si="5"/>
        <v>0</v>
      </c>
      <c r="O26" s="163">
        <v>1.4</v>
      </c>
      <c r="P26" s="50">
        <f t="shared" si="6"/>
        <v>0</v>
      </c>
      <c r="Q26" s="163">
        <v>1.4</v>
      </c>
      <c r="R26" s="51">
        <f t="shared" si="7"/>
        <v>0</v>
      </c>
      <c r="S26" s="162">
        <v>1.2</v>
      </c>
      <c r="T26" s="50">
        <f t="shared" si="8"/>
        <v>0</v>
      </c>
      <c r="U26" s="163">
        <v>1.1000000000000001</v>
      </c>
      <c r="V26" s="50">
        <f t="shared" si="9"/>
        <v>0</v>
      </c>
      <c r="W26" s="163">
        <v>1.4</v>
      </c>
      <c r="X26" s="50">
        <f t="shared" si="10"/>
        <v>0</v>
      </c>
      <c r="Y26" s="163">
        <v>1.4</v>
      </c>
      <c r="Z26" s="52">
        <f t="shared" si="11"/>
        <v>0</v>
      </c>
      <c r="AA26" s="164">
        <v>1.2</v>
      </c>
      <c r="AB26" s="50">
        <f t="shared" si="12"/>
        <v>0</v>
      </c>
      <c r="AC26" s="163">
        <v>1.1000000000000001</v>
      </c>
      <c r="AD26" s="50">
        <f t="shared" si="13"/>
        <v>0</v>
      </c>
      <c r="AE26" s="163">
        <v>1.4</v>
      </c>
      <c r="AF26" s="50">
        <f t="shared" si="14"/>
        <v>0</v>
      </c>
      <c r="AG26" s="163">
        <v>1.4</v>
      </c>
      <c r="AH26" s="51">
        <f t="shared" si="15"/>
        <v>0</v>
      </c>
      <c r="AI26" s="162">
        <v>1.2</v>
      </c>
      <c r="AJ26" s="50">
        <f t="shared" si="16"/>
        <v>0</v>
      </c>
      <c r="AK26" s="163">
        <v>1.1000000000000001</v>
      </c>
      <c r="AL26" s="52">
        <f t="shared" si="17"/>
        <v>0</v>
      </c>
      <c r="AM26" s="164">
        <v>1.2</v>
      </c>
      <c r="AN26" s="50">
        <f t="shared" si="18"/>
        <v>0</v>
      </c>
      <c r="AO26" s="163">
        <v>1.1000000000000001</v>
      </c>
      <c r="AP26" s="50">
        <f t="shared" si="19"/>
        <v>0</v>
      </c>
    </row>
    <row r="27" spans="1:42" s="11" customFormat="1" ht="15" customHeight="1" x14ac:dyDescent="0.25">
      <c r="A27" s="37" t="s">
        <v>89</v>
      </c>
      <c r="B27" s="44">
        <f>B6*1.8/30</f>
        <v>0</v>
      </c>
      <c r="C27" s="201">
        <v>0.5</v>
      </c>
      <c r="D27" s="311">
        <f t="shared" si="0"/>
        <v>0</v>
      </c>
      <c r="E27" s="325">
        <v>0.6</v>
      </c>
      <c r="F27" s="301">
        <f t="shared" si="1"/>
        <v>0</v>
      </c>
      <c r="G27" s="203">
        <v>0.9</v>
      </c>
      <c r="H27" s="143">
        <f t="shared" si="2"/>
        <v>0</v>
      </c>
      <c r="I27" s="204">
        <v>0.9</v>
      </c>
      <c r="J27" s="145">
        <f t="shared" si="3"/>
        <v>0</v>
      </c>
      <c r="K27" s="146">
        <v>1.3</v>
      </c>
      <c r="L27" s="147">
        <f t="shared" si="4"/>
        <v>0</v>
      </c>
      <c r="M27" s="148">
        <v>1</v>
      </c>
      <c r="N27" s="147">
        <f t="shared" si="5"/>
        <v>0</v>
      </c>
      <c r="O27" s="148">
        <v>1.4</v>
      </c>
      <c r="P27" s="147">
        <f t="shared" si="6"/>
        <v>0</v>
      </c>
      <c r="Q27" s="148">
        <v>1.6</v>
      </c>
      <c r="R27" s="195">
        <f t="shared" si="7"/>
        <v>0</v>
      </c>
      <c r="S27" s="151">
        <v>1.3</v>
      </c>
      <c r="T27" s="147">
        <f t="shared" si="8"/>
        <v>0</v>
      </c>
      <c r="U27" s="148">
        <v>1.1000000000000001</v>
      </c>
      <c r="V27" s="147">
        <f t="shared" si="9"/>
        <v>0</v>
      </c>
      <c r="W27" s="148">
        <v>1.4</v>
      </c>
      <c r="X27" s="147">
        <f t="shared" si="10"/>
        <v>0</v>
      </c>
      <c r="Y27" s="148">
        <v>1.6</v>
      </c>
      <c r="Z27" s="196">
        <f t="shared" si="11"/>
        <v>0</v>
      </c>
      <c r="AA27" s="146">
        <v>1.3</v>
      </c>
      <c r="AB27" s="147">
        <f t="shared" si="12"/>
        <v>0</v>
      </c>
      <c r="AC27" s="148">
        <v>1.1000000000000001</v>
      </c>
      <c r="AD27" s="147">
        <f t="shared" si="13"/>
        <v>0</v>
      </c>
      <c r="AE27" s="148">
        <v>1.4</v>
      </c>
      <c r="AF27" s="147">
        <f t="shared" si="14"/>
        <v>0</v>
      </c>
      <c r="AG27" s="148">
        <v>1.6</v>
      </c>
      <c r="AH27" s="195">
        <f t="shared" si="15"/>
        <v>0</v>
      </c>
      <c r="AI27" s="151">
        <v>1.3</v>
      </c>
      <c r="AJ27" s="147">
        <f t="shared" si="16"/>
        <v>0</v>
      </c>
      <c r="AK27" s="148">
        <v>1.1000000000000001</v>
      </c>
      <c r="AL27" s="196">
        <f t="shared" si="17"/>
        <v>0</v>
      </c>
      <c r="AM27" s="146">
        <v>1.3</v>
      </c>
      <c r="AN27" s="147">
        <f t="shared" si="18"/>
        <v>0</v>
      </c>
      <c r="AO27" s="148">
        <v>1.1000000000000001</v>
      </c>
      <c r="AP27" s="147">
        <f t="shared" si="19"/>
        <v>0</v>
      </c>
    </row>
    <row r="28" spans="1:42" s="11" customFormat="1" ht="15" customHeight="1" x14ac:dyDescent="0.25">
      <c r="A28" s="39" t="s">
        <v>73</v>
      </c>
      <c r="B28" s="43">
        <f>B6*1.7/30</f>
        <v>0</v>
      </c>
      <c r="C28" s="197">
        <v>0.5</v>
      </c>
      <c r="D28" s="312">
        <f t="shared" si="0"/>
        <v>0</v>
      </c>
      <c r="E28" s="324">
        <v>0.6</v>
      </c>
      <c r="F28" s="302">
        <f t="shared" si="1"/>
        <v>0</v>
      </c>
      <c r="G28" s="199">
        <v>1</v>
      </c>
      <c r="H28" s="48">
        <f t="shared" si="2"/>
        <v>0</v>
      </c>
      <c r="I28" s="200">
        <v>1</v>
      </c>
      <c r="J28" s="49">
        <f t="shared" si="3"/>
        <v>0</v>
      </c>
      <c r="K28" s="164">
        <v>1.3</v>
      </c>
      <c r="L28" s="50">
        <f t="shared" si="4"/>
        <v>0</v>
      </c>
      <c r="M28" s="163">
        <v>1.2</v>
      </c>
      <c r="N28" s="50">
        <f t="shared" si="5"/>
        <v>0</v>
      </c>
      <c r="O28" s="163">
        <v>1.9</v>
      </c>
      <c r="P28" s="50">
        <f t="shared" si="6"/>
        <v>0</v>
      </c>
      <c r="Q28" s="200">
        <v>2</v>
      </c>
      <c r="R28" s="51">
        <f t="shared" si="7"/>
        <v>0</v>
      </c>
      <c r="S28" s="162">
        <v>1.3</v>
      </c>
      <c r="T28" s="50">
        <f t="shared" si="8"/>
        <v>0</v>
      </c>
      <c r="U28" s="163">
        <v>1.3</v>
      </c>
      <c r="V28" s="50">
        <f t="shared" si="9"/>
        <v>0</v>
      </c>
      <c r="W28" s="163">
        <v>1.9</v>
      </c>
      <c r="X28" s="50">
        <f t="shared" si="10"/>
        <v>0</v>
      </c>
      <c r="Y28" s="200">
        <v>2</v>
      </c>
      <c r="Z28" s="52">
        <f t="shared" si="11"/>
        <v>0</v>
      </c>
      <c r="AA28" s="164">
        <v>1.3</v>
      </c>
      <c r="AB28" s="50">
        <f t="shared" si="12"/>
        <v>0</v>
      </c>
      <c r="AC28" s="163">
        <v>1.3</v>
      </c>
      <c r="AD28" s="50">
        <f t="shared" si="13"/>
        <v>0</v>
      </c>
      <c r="AE28" s="163">
        <v>1.9</v>
      </c>
      <c r="AF28" s="50">
        <f t="shared" si="14"/>
        <v>0</v>
      </c>
      <c r="AG28" s="200">
        <v>2</v>
      </c>
      <c r="AH28" s="51">
        <f t="shared" si="15"/>
        <v>0</v>
      </c>
      <c r="AI28" s="162">
        <v>1.7</v>
      </c>
      <c r="AJ28" s="50">
        <f t="shared" si="16"/>
        <v>0</v>
      </c>
      <c r="AK28" s="163">
        <v>1.5</v>
      </c>
      <c r="AL28" s="52">
        <f t="shared" si="17"/>
        <v>0</v>
      </c>
      <c r="AM28" s="164">
        <v>1.7</v>
      </c>
      <c r="AN28" s="50">
        <f t="shared" si="18"/>
        <v>0</v>
      </c>
      <c r="AO28" s="163">
        <v>1.5</v>
      </c>
      <c r="AP28" s="50">
        <f t="shared" si="19"/>
        <v>0</v>
      </c>
    </row>
    <row r="29" spans="1:42" s="11" customFormat="1" ht="15" customHeight="1" x14ac:dyDescent="0.25">
      <c r="A29" s="37" t="s">
        <v>74</v>
      </c>
      <c r="B29" s="38">
        <f>B6*3.6/30</f>
        <v>0</v>
      </c>
      <c r="C29" s="201">
        <v>0.9</v>
      </c>
      <c r="D29" s="311">
        <f t="shared" si="0"/>
        <v>0</v>
      </c>
      <c r="E29" s="325">
        <v>1.2</v>
      </c>
      <c r="F29" s="301">
        <f t="shared" si="1"/>
        <v>0</v>
      </c>
      <c r="G29" s="203">
        <v>1.8</v>
      </c>
      <c r="H29" s="143">
        <f t="shared" si="2"/>
        <v>0</v>
      </c>
      <c r="I29" s="204">
        <v>1.8</v>
      </c>
      <c r="J29" s="145">
        <f t="shared" si="3"/>
        <v>0</v>
      </c>
      <c r="K29" s="146">
        <v>2.4</v>
      </c>
      <c r="L29" s="147">
        <f t="shared" si="4"/>
        <v>0</v>
      </c>
      <c r="M29" s="148">
        <v>2.4</v>
      </c>
      <c r="N29" s="147">
        <f t="shared" si="5"/>
        <v>0</v>
      </c>
      <c r="O29" s="148">
        <v>2.6</v>
      </c>
      <c r="P29" s="147">
        <f t="shared" si="6"/>
        <v>0</v>
      </c>
      <c r="Q29" s="148">
        <v>2.8</v>
      </c>
      <c r="R29" s="195">
        <f t="shared" si="7"/>
        <v>0</v>
      </c>
      <c r="S29" s="151">
        <v>2.4</v>
      </c>
      <c r="T29" s="147">
        <f t="shared" si="8"/>
        <v>0</v>
      </c>
      <c r="U29" s="148">
        <v>2.4</v>
      </c>
      <c r="V29" s="147">
        <f t="shared" si="9"/>
        <v>0</v>
      </c>
      <c r="W29" s="148">
        <v>2.6</v>
      </c>
      <c r="X29" s="147">
        <f t="shared" si="10"/>
        <v>0</v>
      </c>
      <c r="Y29" s="148">
        <v>2.8</v>
      </c>
      <c r="Z29" s="196">
        <f t="shared" si="11"/>
        <v>0</v>
      </c>
      <c r="AA29" s="146">
        <v>2.4</v>
      </c>
      <c r="AB29" s="147">
        <f t="shared" si="12"/>
        <v>0</v>
      </c>
      <c r="AC29" s="148">
        <v>2.4</v>
      </c>
      <c r="AD29" s="147">
        <f t="shared" si="13"/>
        <v>0</v>
      </c>
      <c r="AE29" s="148">
        <v>2.6</v>
      </c>
      <c r="AF29" s="147">
        <f t="shared" si="14"/>
        <v>0</v>
      </c>
      <c r="AG29" s="148">
        <v>2.8</v>
      </c>
      <c r="AH29" s="195">
        <f t="shared" si="15"/>
        <v>0</v>
      </c>
      <c r="AI29" s="151">
        <v>2.4</v>
      </c>
      <c r="AJ29" s="147">
        <f t="shared" si="16"/>
        <v>0</v>
      </c>
      <c r="AK29" s="148">
        <v>2.4</v>
      </c>
      <c r="AL29" s="196">
        <f t="shared" si="17"/>
        <v>0</v>
      </c>
      <c r="AM29" s="146">
        <v>2.4</v>
      </c>
      <c r="AN29" s="147">
        <f t="shared" si="18"/>
        <v>0</v>
      </c>
      <c r="AO29" s="148">
        <v>2.4</v>
      </c>
      <c r="AP29" s="147">
        <f t="shared" si="19"/>
        <v>0</v>
      </c>
    </row>
    <row r="30" spans="1:42" s="11" customFormat="1" ht="15" customHeight="1" x14ac:dyDescent="0.25">
      <c r="A30" s="39" t="s">
        <v>75</v>
      </c>
      <c r="B30" s="40">
        <f>B6*15/30</f>
        <v>0</v>
      </c>
      <c r="C30" s="197">
        <v>6</v>
      </c>
      <c r="D30" s="312">
        <f t="shared" si="0"/>
        <v>0</v>
      </c>
      <c r="E30" s="324">
        <v>8</v>
      </c>
      <c r="F30" s="302">
        <f t="shared" si="1"/>
        <v>0</v>
      </c>
      <c r="G30" s="205">
        <v>12</v>
      </c>
      <c r="H30" s="48">
        <f t="shared" si="2"/>
        <v>0</v>
      </c>
      <c r="I30" s="206">
        <v>12</v>
      </c>
      <c r="J30" s="49">
        <f t="shared" si="3"/>
        <v>0</v>
      </c>
      <c r="K30" s="164">
        <v>16</v>
      </c>
      <c r="L30" s="50">
        <f t="shared" si="4"/>
        <v>0</v>
      </c>
      <c r="M30" s="163">
        <v>14</v>
      </c>
      <c r="N30" s="50">
        <f t="shared" si="5"/>
        <v>0</v>
      </c>
      <c r="O30" s="163">
        <v>18</v>
      </c>
      <c r="P30" s="50">
        <f t="shared" si="6"/>
        <v>0</v>
      </c>
      <c r="Q30" s="163">
        <v>17</v>
      </c>
      <c r="R30" s="51">
        <f t="shared" si="7"/>
        <v>0</v>
      </c>
      <c r="S30" s="162">
        <v>16</v>
      </c>
      <c r="T30" s="50">
        <f t="shared" si="8"/>
        <v>0</v>
      </c>
      <c r="U30" s="163">
        <v>14</v>
      </c>
      <c r="V30" s="50">
        <f t="shared" si="9"/>
        <v>0</v>
      </c>
      <c r="W30" s="163">
        <v>18</v>
      </c>
      <c r="X30" s="50">
        <f t="shared" si="10"/>
        <v>0</v>
      </c>
      <c r="Y30" s="163">
        <v>17</v>
      </c>
      <c r="Z30" s="52">
        <f t="shared" si="11"/>
        <v>0</v>
      </c>
      <c r="AA30" s="164">
        <v>16</v>
      </c>
      <c r="AB30" s="50">
        <f t="shared" si="12"/>
        <v>0</v>
      </c>
      <c r="AC30" s="163">
        <v>14</v>
      </c>
      <c r="AD30" s="50">
        <f t="shared" si="13"/>
        <v>0</v>
      </c>
      <c r="AE30" s="163">
        <v>18</v>
      </c>
      <c r="AF30" s="50">
        <f t="shared" si="14"/>
        <v>0</v>
      </c>
      <c r="AG30" s="163">
        <v>17</v>
      </c>
      <c r="AH30" s="51">
        <f t="shared" si="15"/>
        <v>0</v>
      </c>
      <c r="AI30" s="162">
        <v>16</v>
      </c>
      <c r="AJ30" s="50">
        <f t="shared" si="16"/>
        <v>0</v>
      </c>
      <c r="AK30" s="163">
        <v>14</v>
      </c>
      <c r="AL30" s="52">
        <f t="shared" si="17"/>
        <v>0</v>
      </c>
      <c r="AM30" s="164">
        <v>16</v>
      </c>
      <c r="AN30" s="50">
        <f t="shared" si="18"/>
        <v>0</v>
      </c>
      <c r="AO30" s="163">
        <v>14</v>
      </c>
      <c r="AP30" s="50">
        <f t="shared" si="19"/>
        <v>0</v>
      </c>
    </row>
    <row r="31" spans="1:42" s="11" customFormat="1" ht="15" customHeight="1" x14ac:dyDescent="0.25">
      <c r="A31" s="37" t="s">
        <v>3</v>
      </c>
      <c r="B31" s="45">
        <f>B6*360/30</f>
        <v>0</v>
      </c>
      <c r="C31" s="201">
        <v>150</v>
      </c>
      <c r="D31" s="311">
        <f t="shared" si="0"/>
        <v>0</v>
      </c>
      <c r="E31" s="325">
        <v>200</v>
      </c>
      <c r="F31" s="301">
        <f t="shared" si="1"/>
        <v>0</v>
      </c>
      <c r="G31" s="207">
        <v>300</v>
      </c>
      <c r="H31" s="143">
        <f t="shared" si="2"/>
        <v>0</v>
      </c>
      <c r="I31" s="208">
        <v>300</v>
      </c>
      <c r="J31" s="145">
        <f t="shared" si="3"/>
        <v>0</v>
      </c>
      <c r="K31" s="146">
        <v>400</v>
      </c>
      <c r="L31" s="147">
        <f t="shared" si="4"/>
        <v>0</v>
      </c>
      <c r="M31" s="148">
        <v>400</v>
      </c>
      <c r="N31" s="147">
        <f t="shared" si="5"/>
        <v>0</v>
      </c>
      <c r="O31" s="148">
        <v>600</v>
      </c>
      <c r="P31" s="147">
        <f t="shared" si="6"/>
        <v>0</v>
      </c>
      <c r="Q31" s="148">
        <v>500</v>
      </c>
      <c r="R31" s="195">
        <f t="shared" si="7"/>
        <v>0</v>
      </c>
      <c r="S31" s="151">
        <v>400</v>
      </c>
      <c r="T31" s="147">
        <f t="shared" si="8"/>
        <v>0</v>
      </c>
      <c r="U31" s="148">
        <v>400</v>
      </c>
      <c r="V31" s="147">
        <f t="shared" si="9"/>
        <v>0</v>
      </c>
      <c r="W31" s="148">
        <v>600</v>
      </c>
      <c r="X31" s="147">
        <f t="shared" si="10"/>
        <v>0</v>
      </c>
      <c r="Y31" s="148">
        <v>500</v>
      </c>
      <c r="Z31" s="196">
        <f t="shared" si="11"/>
        <v>0</v>
      </c>
      <c r="AA31" s="146">
        <v>400</v>
      </c>
      <c r="AB31" s="147">
        <f t="shared" si="12"/>
        <v>0</v>
      </c>
      <c r="AC31" s="148">
        <v>400</v>
      </c>
      <c r="AD31" s="147">
        <f t="shared" si="13"/>
        <v>0</v>
      </c>
      <c r="AE31" s="148">
        <v>600</v>
      </c>
      <c r="AF31" s="147">
        <f t="shared" si="14"/>
        <v>0</v>
      </c>
      <c r="AG31" s="148">
        <v>500</v>
      </c>
      <c r="AH31" s="195">
        <f t="shared" si="15"/>
        <v>0</v>
      </c>
      <c r="AI31" s="151">
        <v>400</v>
      </c>
      <c r="AJ31" s="147">
        <f t="shared" si="16"/>
        <v>0</v>
      </c>
      <c r="AK31" s="148">
        <v>400</v>
      </c>
      <c r="AL31" s="196">
        <f t="shared" si="17"/>
        <v>0</v>
      </c>
      <c r="AM31" s="146">
        <v>400</v>
      </c>
      <c r="AN31" s="147">
        <f t="shared" si="18"/>
        <v>0</v>
      </c>
      <c r="AO31" s="148">
        <v>400</v>
      </c>
      <c r="AP31" s="147">
        <f t="shared" si="19"/>
        <v>0</v>
      </c>
    </row>
    <row r="32" spans="1:42" s="11" customFormat="1" ht="15" customHeight="1" x14ac:dyDescent="0.25">
      <c r="A32" s="39" t="s">
        <v>76</v>
      </c>
      <c r="B32" s="40">
        <f>B6*4.8/30</f>
        <v>0</v>
      </c>
      <c r="C32" s="209">
        <v>2</v>
      </c>
      <c r="D32" s="312">
        <f t="shared" si="0"/>
        <v>0</v>
      </c>
      <c r="E32" s="326">
        <v>3</v>
      </c>
      <c r="F32" s="302">
        <f t="shared" si="1"/>
        <v>0</v>
      </c>
      <c r="G32" s="211">
        <v>4</v>
      </c>
      <c r="H32" s="48">
        <f t="shared" si="2"/>
        <v>0</v>
      </c>
      <c r="I32" s="212">
        <v>4</v>
      </c>
      <c r="J32" s="49">
        <f t="shared" si="3"/>
        <v>0</v>
      </c>
      <c r="K32" s="213">
        <v>5</v>
      </c>
      <c r="L32" s="50">
        <f t="shared" si="4"/>
        <v>0</v>
      </c>
      <c r="M32" s="214">
        <v>5</v>
      </c>
      <c r="N32" s="50">
        <f t="shared" si="5"/>
        <v>0</v>
      </c>
      <c r="O32" s="214">
        <v>6</v>
      </c>
      <c r="P32" s="50">
        <f t="shared" si="6"/>
        <v>0</v>
      </c>
      <c r="Q32" s="214">
        <v>7</v>
      </c>
      <c r="R32" s="51">
        <f t="shared" si="7"/>
        <v>0</v>
      </c>
      <c r="S32" s="215">
        <v>5</v>
      </c>
      <c r="T32" s="50">
        <f t="shared" si="8"/>
        <v>0</v>
      </c>
      <c r="U32" s="214">
        <v>5</v>
      </c>
      <c r="V32" s="50">
        <f t="shared" si="9"/>
        <v>0</v>
      </c>
      <c r="W32" s="214">
        <v>6</v>
      </c>
      <c r="X32" s="50">
        <f t="shared" si="10"/>
        <v>0</v>
      </c>
      <c r="Y32" s="214">
        <v>7</v>
      </c>
      <c r="Z32" s="52">
        <f t="shared" si="11"/>
        <v>0</v>
      </c>
      <c r="AA32" s="213">
        <v>5</v>
      </c>
      <c r="AB32" s="50">
        <f t="shared" si="12"/>
        <v>0</v>
      </c>
      <c r="AC32" s="214">
        <v>5</v>
      </c>
      <c r="AD32" s="50">
        <f t="shared" si="13"/>
        <v>0</v>
      </c>
      <c r="AE32" s="214">
        <v>6</v>
      </c>
      <c r="AF32" s="50">
        <f t="shared" si="14"/>
        <v>0</v>
      </c>
      <c r="AG32" s="214">
        <v>7</v>
      </c>
      <c r="AH32" s="51">
        <f t="shared" si="15"/>
        <v>0</v>
      </c>
      <c r="AI32" s="215">
        <v>5</v>
      </c>
      <c r="AJ32" s="50">
        <f t="shared" si="16"/>
        <v>0</v>
      </c>
      <c r="AK32" s="214">
        <v>5</v>
      </c>
      <c r="AL32" s="52">
        <f t="shared" si="17"/>
        <v>0</v>
      </c>
      <c r="AM32" s="213">
        <v>5</v>
      </c>
      <c r="AN32" s="50">
        <f t="shared" si="18"/>
        <v>0</v>
      </c>
      <c r="AO32" s="214">
        <v>5</v>
      </c>
      <c r="AP32" s="50">
        <f t="shared" si="19"/>
        <v>0</v>
      </c>
    </row>
    <row r="33" spans="1:42" s="11" customFormat="1" ht="15" customHeight="1" x14ac:dyDescent="0.25">
      <c r="A33" s="37" t="s">
        <v>4</v>
      </c>
      <c r="B33" s="38">
        <f>B6*36/30</f>
        <v>0</v>
      </c>
      <c r="C33" s="190">
        <v>8</v>
      </c>
      <c r="D33" s="311">
        <f t="shared" si="0"/>
        <v>0</v>
      </c>
      <c r="E33" s="323">
        <v>12</v>
      </c>
      <c r="F33" s="301">
        <f t="shared" si="1"/>
        <v>0</v>
      </c>
      <c r="G33" s="192">
        <v>20</v>
      </c>
      <c r="H33" s="143">
        <f t="shared" si="2"/>
        <v>0</v>
      </c>
      <c r="I33" s="193">
        <v>20</v>
      </c>
      <c r="J33" s="145">
        <f t="shared" si="3"/>
        <v>0</v>
      </c>
      <c r="K33" s="194">
        <v>25</v>
      </c>
      <c r="L33" s="147">
        <f t="shared" si="4"/>
        <v>0</v>
      </c>
      <c r="M33" s="144">
        <v>25</v>
      </c>
      <c r="N33" s="147">
        <f t="shared" si="5"/>
        <v>0</v>
      </c>
      <c r="O33" s="144">
        <v>30</v>
      </c>
      <c r="P33" s="147">
        <f t="shared" si="6"/>
        <v>0</v>
      </c>
      <c r="Q33" s="144">
        <v>35</v>
      </c>
      <c r="R33" s="195">
        <f t="shared" si="7"/>
        <v>0</v>
      </c>
      <c r="S33" s="142">
        <v>30</v>
      </c>
      <c r="T33" s="147">
        <f t="shared" si="8"/>
        <v>0</v>
      </c>
      <c r="U33" s="144">
        <v>30</v>
      </c>
      <c r="V33" s="147">
        <f t="shared" si="9"/>
        <v>0</v>
      </c>
      <c r="W33" s="144">
        <v>30</v>
      </c>
      <c r="X33" s="147">
        <f t="shared" si="10"/>
        <v>0</v>
      </c>
      <c r="Y33" s="144">
        <v>35</v>
      </c>
      <c r="Z33" s="196">
        <f t="shared" si="11"/>
        <v>0</v>
      </c>
      <c r="AA33" s="194">
        <v>30</v>
      </c>
      <c r="AB33" s="147">
        <f t="shared" si="12"/>
        <v>0</v>
      </c>
      <c r="AC33" s="144">
        <v>30</v>
      </c>
      <c r="AD33" s="147">
        <f t="shared" si="13"/>
        <v>0</v>
      </c>
      <c r="AE33" s="144">
        <v>30</v>
      </c>
      <c r="AF33" s="147">
        <f t="shared" si="14"/>
        <v>0</v>
      </c>
      <c r="AG33" s="144">
        <v>35</v>
      </c>
      <c r="AH33" s="195">
        <f t="shared" si="15"/>
        <v>0</v>
      </c>
      <c r="AI33" s="142">
        <v>30</v>
      </c>
      <c r="AJ33" s="147">
        <f t="shared" si="16"/>
        <v>0</v>
      </c>
      <c r="AK33" s="144">
        <v>30</v>
      </c>
      <c r="AL33" s="196">
        <f t="shared" si="17"/>
        <v>0</v>
      </c>
      <c r="AM33" s="194">
        <v>30</v>
      </c>
      <c r="AN33" s="147">
        <f t="shared" si="18"/>
        <v>0</v>
      </c>
      <c r="AO33" s="144">
        <v>30</v>
      </c>
      <c r="AP33" s="147">
        <f t="shared" si="19"/>
        <v>0</v>
      </c>
    </row>
    <row r="34" spans="1:42" s="11" customFormat="1" ht="15" customHeight="1" x14ac:dyDescent="0.25">
      <c r="A34" s="39" t="s">
        <v>5</v>
      </c>
      <c r="B34" s="40">
        <f>B6*72/30</f>
        <v>0</v>
      </c>
      <c r="C34" s="197">
        <v>15</v>
      </c>
      <c r="D34" s="312">
        <f t="shared" si="0"/>
        <v>0</v>
      </c>
      <c r="E34" s="324">
        <v>25</v>
      </c>
      <c r="F34" s="302">
        <f t="shared" si="1"/>
        <v>0</v>
      </c>
      <c r="G34" s="205">
        <v>45</v>
      </c>
      <c r="H34" s="48">
        <f t="shared" si="2"/>
        <v>0</v>
      </c>
      <c r="I34" s="206">
        <v>45</v>
      </c>
      <c r="J34" s="49">
        <f t="shared" si="3"/>
        <v>0</v>
      </c>
      <c r="K34" s="164">
        <v>75</v>
      </c>
      <c r="L34" s="50">
        <f t="shared" si="4"/>
        <v>0</v>
      </c>
      <c r="M34" s="163">
        <v>65</v>
      </c>
      <c r="N34" s="50">
        <f t="shared" si="5"/>
        <v>0</v>
      </c>
      <c r="O34" s="163">
        <v>80</v>
      </c>
      <c r="P34" s="50">
        <f t="shared" si="6"/>
        <v>0</v>
      </c>
      <c r="Q34" s="163">
        <v>115</v>
      </c>
      <c r="R34" s="51">
        <f t="shared" si="7"/>
        <v>0</v>
      </c>
      <c r="S34" s="162">
        <v>90</v>
      </c>
      <c r="T34" s="50">
        <f t="shared" si="8"/>
        <v>0</v>
      </c>
      <c r="U34" s="163">
        <v>75</v>
      </c>
      <c r="V34" s="50">
        <f t="shared" si="9"/>
        <v>0</v>
      </c>
      <c r="W34" s="163">
        <v>85</v>
      </c>
      <c r="X34" s="50">
        <f t="shared" si="10"/>
        <v>0</v>
      </c>
      <c r="Y34" s="163">
        <v>120</v>
      </c>
      <c r="Z34" s="52">
        <f t="shared" si="11"/>
        <v>0</v>
      </c>
      <c r="AA34" s="164">
        <v>90</v>
      </c>
      <c r="AB34" s="50">
        <f t="shared" si="12"/>
        <v>0</v>
      </c>
      <c r="AC34" s="163">
        <v>75</v>
      </c>
      <c r="AD34" s="50">
        <f t="shared" si="13"/>
        <v>0</v>
      </c>
      <c r="AE34" s="163">
        <v>85</v>
      </c>
      <c r="AF34" s="50">
        <f t="shared" si="14"/>
        <v>0</v>
      </c>
      <c r="AG34" s="163">
        <v>120</v>
      </c>
      <c r="AH34" s="51">
        <f t="shared" si="15"/>
        <v>0</v>
      </c>
      <c r="AI34" s="162">
        <v>90</v>
      </c>
      <c r="AJ34" s="50">
        <f t="shared" si="16"/>
        <v>0</v>
      </c>
      <c r="AK34" s="163">
        <v>425</v>
      </c>
      <c r="AL34" s="52">
        <f t="shared" si="17"/>
        <v>0</v>
      </c>
      <c r="AM34" s="164">
        <v>90</v>
      </c>
      <c r="AN34" s="50">
        <f t="shared" si="18"/>
        <v>0</v>
      </c>
      <c r="AO34" s="163">
        <v>75</v>
      </c>
      <c r="AP34" s="50">
        <f t="shared" si="19"/>
        <v>0</v>
      </c>
    </row>
    <row r="35" spans="1:42" s="11" customFormat="1" ht="15" customHeight="1" x14ac:dyDescent="0.25">
      <c r="A35" s="37" t="s">
        <v>6</v>
      </c>
      <c r="B35" s="45">
        <f>B6*300/30</f>
        <v>0</v>
      </c>
      <c r="C35" s="216">
        <v>200</v>
      </c>
      <c r="D35" s="313">
        <f t="shared" si="0"/>
        <v>0</v>
      </c>
      <c r="E35" s="327">
        <v>250</v>
      </c>
      <c r="F35" s="303">
        <f t="shared" si="1"/>
        <v>0</v>
      </c>
      <c r="G35" s="192">
        <v>375</v>
      </c>
      <c r="H35" s="143">
        <f t="shared" si="2"/>
        <v>0</v>
      </c>
      <c r="I35" s="193">
        <v>375</v>
      </c>
      <c r="J35" s="145">
        <f t="shared" si="3"/>
        <v>0</v>
      </c>
      <c r="K35" s="194">
        <v>550</v>
      </c>
      <c r="L35" s="147">
        <f t="shared" si="4"/>
        <v>0</v>
      </c>
      <c r="M35" s="144">
        <v>400</v>
      </c>
      <c r="N35" s="147">
        <f t="shared" si="5"/>
        <v>0</v>
      </c>
      <c r="O35" s="144">
        <v>450</v>
      </c>
      <c r="P35" s="147">
        <f t="shared" si="6"/>
        <v>0</v>
      </c>
      <c r="Q35" s="144">
        <v>550</v>
      </c>
      <c r="R35" s="195">
        <f t="shared" si="7"/>
        <v>0</v>
      </c>
      <c r="S35" s="142">
        <v>550</v>
      </c>
      <c r="T35" s="147">
        <f t="shared" si="8"/>
        <v>0</v>
      </c>
      <c r="U35" s="144">
        <v>425</v>
      </c>
      <c r="V35" s="147">
        <f t="shared" si="9"/>
        <v>0</v>
      </c>
      <c r="W35" s="144">
        <v>450</v>
      </c>
      <c r="X35" s="147">
        <f t="shared" si="10"/>
        <v>0</v>
      </c>
      <c r="Y35" s="144">
        <v>550</v>
      </c>
      <c r="Z35" s="196">
        <f t="shared" si="11"/>
        <v>0</v>
      </c>
      <c r="AA35" s="194">
        <v>550</v>
      </c>
      <c r="AB35" s="147">
        <f t="shared" si="12"/>
        <v>0</v>
      </c>
      <c r="AC35" s="144">
        <v>425</v>
      </c>
      <c r="AD35" s="147">
        <f t="shared" si="13"/>
        <v>0</v>
      </c>
      <c r="AE35" s="144">
        <v>450</v>
      </c>
      <c r="AF35" s="147">
        <f t="shared" si="14"/>
        <v>0</v>
      </c>
      <c r="AG35" s="144">
        <v>550</v>
      </c>
      <c r="AH35" s="195">
        <f t="shared" si="15"/>
        <v>0</v>
      </c>
      <c r="AI35" s="142">
        <v>550</v>
      </c>
      <c r="AJ35" s="147">
        <f t="shared" si="16"/>
        <v>0</v>
      </c>
      <c r="AK35" s="144">
        <v>425</v>
      </c>
      <c r="AL35" s="196">
        <f t="shared" si="17"/>
        <v>0</v>
      </c>
      <c r="AM35" s="194">
        <v>550</v>
      </c>
      <c r="AN35" s="147">
        <f t="shared" si="18"/>
        <v>0</v>
      </c>
      <c r="AO35" s="144">
        <v>425</v>
      </c>
      <c r="AP35" s="147">
        <f t="shared" si="19"/>
        <v>0</v>
      </c>
    </row>
    <row r="36" spans="1:42" s="11" customFormat="1" ht="15" customHeight="1" thickBot="1" x14ac:dyDescent="0.3">
      <c r="A36" s="55" t="s">
        <v>7</v>
      </c>
      <c r="B36" s="56">
        <f>B6*60/30</f>
        <v>0</v>
      </c>
      <c r="C36" s="218" t="s">
        <v>65</v>
      </c>
      <c r="D36" s="314"/>
      <c r="E36" s="218" t="s">
        <v>65</v>
      </c>
      <c r="F36" s="57"/>
      <c r="G36" s="220" t="s">
        <v>65</v>
      </c>
      <c r="H36" s="59"/>
      <c r="I36" s="221" t="s">
        <v>65</v>
      </c>
      <c r="J36" s="60"/>
      <c r="K36" s="222" t="s">
        <v>65</v>
      </c>
      <c r="L36" s="61"/>
      <c r="M36" s="223" t="s">
        <v>65</v>
      </c>
      <c r="N36" s="61"/>
      <c r="O36" s="223" t="s">
        <v>65</v>
      </c>
      <c r="P36" s="61"/>
      <c r="Q36" s="223" t="s">
        <v>65</v>
      </c>
      <c r="R36" s="62"/>
      <c r="S36" s="224" t="s">
        <v>65</v>
      </c>
      <c r="T36" s="61"/>
      <c r="U36" s="223" t="s">
        <v>65</v>
      </c>
      <c r="V36" s="59"/>
      <c r="W36" s="223" t="s">
        <v>65</v>
      </c>
      <c r="X36" s="61"/>
      <c r="Y36" s="223" t="s">
        <v>65</v>
      </c>
      <c r="Z36" s="63"/>
      <c r="AA36" s="222" t="s">
        <v>65</v>
      </c>
      <c r="AB36" s="61"/>
      <c r="AC36" s="223" t="s">
        <v>65</v>
      </c>
      <c r="AD36" s="61"/>
      <c r="AE36" s="223" t="s">
        <v>65</v>
      </c>
      <c r="AF36" s="61"/>
      <c r="AG36" s="223" t="s">
        <v>65</v>
      </c>
      <c r="AH36" s="62"/>
      <c r="AI36" s="224" t="s">
        <v>65</v>
      </c>
      <c r="AJ36" s="61"/>
      <c r="AK36" s="223" t="s">
        <v>65</v>
      </c>
      <c r="AL36" s="63"/>
      <c r="AM36" s="222" t="s">
        <v>65</v>
      </c>
      <c r="AN36" s="61"/>
      <c r="AO36" s="223" t="s">
        <v>65</v>
      </c>
      <c r="AP36" s="61"/>
    </row>
    <row r="37" spans="1:42" s="293" customFormat="1" ht="8.15" customHeight="1" x14ac:dyDescent="0.35">
      <c r="A37" s="348" t="s">
        <v>8</v>
      </c>
      <c r="B37" s="349"/>
      <c r="C37" s="354"/>
      <c r="D37" s="357"/>
      <c r="E37" s="354"/>
      <c r="F37" s="363"/>
      <c r="G37" s="354"/>
      <c r="H37" s="357"/>
      <c r="I37" s="354"/>
      <c r="J37" s="357"/>
      <c r="K37" s="354"/>
      <c r="L37" s="357"/>
      <c r="M37" s="354"/>
      <c r="N37" s="357"/>
      <c r="O37" s="354"/>
      <c r="P37" s="357"/>
      <c r="Q37" s="354"/>
      <c r="R37" s="357"/>
      <c r="S37" s="354"/>
      <c r="T37" s="357"/>
      <c r="U37" s="354"/>
      <c r="V37" s="357"/>
      <c r="W37" s="354"/>
      <c r="X37" s="357"/>
      <c r="Y37" s="354"/>
      <c r="Z37" s="357"/>
      <c r="AA37" s="354"/>
      <c r="AB37" s="357"/>
      <c r="AC37" s="354"/>
      <c r="AD37" s="357"/>
      <c r="AE37" s="354"/>
      <c r="AF37" s="357"/>
      <c r="AG37" s="354"/>
      <c r="AH37" s="357"/>
      <c r="AI37" s="354"/>
      <c r="AJ37" s="357"/>
      <c r="AK37" s="354"/>
      <c r="AL37" s="357"/>
      <c r="AM37" s="354"/>
      <c r="AN37" s="357"/>
      <c r="AO37" s="354"/>
      <c r="AP37" s="360"/>
    </row>
    <row r="38" spans="1:42" s="293" customFormat="1" ht="8.15" customHeight="1" x14ac:dyDescent="0.35">
      <c r="A38" s="350"/>
      <c r="B38" s="351"/>
      <c r="C38" s="355"/>
      <c r="D38" s="358"/>
      <c r="E38" s="355"/>
      <c r="F38" s="364"/>
      <c r="G38" s="355"/>
      <c r="H38" s="358"/>
      <c r="I38" s="355"/>
      <c r="J38" s="358"/>
      <c r="K38" s="355"/>
      <c r="L38" s="358"/>
      <c r="M38" s="355"/>
      <c r="N38" s="358"/>
      <c r="O38" s="355"/>
      <c r="P38" s="358"/>
      <c r="Q38" s="355"/>
      <c r="R38" s="358"/>
      <c r="S38" s="355"/>
      <c r="T38" s="358"/>
      <c r="U38" s="355"/>
      <c r="V38" s="358"/>
      <c r="W38" s="355"/>
      <c r="X38" s="358"/>
      <c r="Y38" s="355"/>
      <c r="Z38" s="358"/>
      <c r="AA38" s="355"/>
      <c r="AB38" s="358"/>
      <c r="AC38" s="355"/>
      <c r="AD38" s="358"/>
      <c r="AE38" s="355"/>
      <c r="AF38" s="358"/>
      <c r="AG38" s="355"/>
      <c r="AH38" s="358"/>
      <c r="AI38" s="355"/>
      <c r="AJ38" s="358"/>
      <c r="AK38" s="355"/>
      <c r="AL38" s="358"/>
      <c r="AM38" s="355"/>
      <c r="AN38" s="358"/>
      <c r="AO38" s="355"/>
      <c r="AP38" s="361"/>
    </row>
    <row r="39" spans="1:42" s="293" customFormat="1" ht="14.25" customHeight="1" thickBot="1" x14ac:dyDescent="0.4">
      <c r="A39" s="352"/>
      <c r="B39" s="353"/>
      <c r="C39" s="356"/>
      <c r="D39" s="359"/>
      <c r="E39" s="356"/>
      <c r="F39" s="365"/>
      <c r="G39" s="356"/>
      <c r="H39" s="359"/>
      <c r="I39" s="356"/>
      <c r="J39" s="359"/>
      <c r="K39" s="356"/>
      <c r="L39" s="359"/>
      <c r="M39" s="356"/>
      <c r="N39" s="359"/>
      <c r="O39" s="356"/>
      <c r="P39" s="359"/>
      <c r="Q39" s="356"/>
      <c r="R39" s="359"/>
      <c r="S39" s="356"/>
      <c r="T39" s="359"/>
      <c r="U39" s="356"/>
      <c r="V39" s="359"/>
      <c r="W39" s="356"/>
      <c r="X39" s="359"/>
      <c r="Y39" s="356"/>
      <c r="Z39" s="359"/>
      <c r="AA39" s="356"/>
      <c r="AB39" s="359"/>
      <c r="AC39" s="356"/>
      <c r="AD39" s="359"/>
      <c r="AE39" s="356"/>
      <c r="AF39" s="359"/>
      <c r="AG39" s="356"/>
      <c r="AH39" s="359"/>
      <c r="AI39" s="356"/>
      <c r="AJ39" s="359"/>
      <c r="AK39" s="356"/>
      <c r="AL39" s="359"/>
      <c r="AM39" s="356"/>
      <c r="AN39" s="359"/>
      <c r="AO39" s="356"/>
      <c r="AP39" s="362"/>
    </row>
    <row r="40" spans="1:42" ht="15" customHeight="1" x14ac:dyDescent="0.35">
      <c r="A40" s="35" t="s">
        <v>9</v>
      </c>
      <c r="B40" s="36">
        <f>B6*1050/30</f>
        <v>0</v>
      </c>
      <c r="C40" s="225">
        <v>700</v>
      </c>
      <c r="D40" s="111">
        <f>B40/C40</f>
        <v>0</v>
      </c>
      <c r="E40" s="328">
        <v>1000</v>
      </c>
      <c r="F40" s="299">
        <f>B40/E40</f>
        <v>0</v>
      </c>
      <c r="G40" s="226">
        <v>1300</v>
      </c>
      <c r="H40" s="118">
        <f>B40/G40</f>
        <v>0</v>
      </c>
      <c r="I40" s="227">
        <v>1300</v>
      </c>
      <c r="J40" s="119">
        <f>B40/I40</f>
        <v>0</v>
      </c>
      <c r="K40" s="171">
        <v>1300</v>
      </c>
      <c r="L40" s="112">
        <f>B40/K40</f>
        <v>0</v>
      </c>
      <c r="M40" s="172">
        <v>1300</v>
      </c>
      <c r="N40" s="112">
        <f>B40/M40</f>
        <v>0</v>
      </c>
      <c r="O40" s="172">
        <v>1300</v>
      </c>
      <c r="P40" s="112">
        <f>$B40/O40</f>
        <v>0</v>
      </c>
      <c r="Q40" s="172">
        <v>1300</v>
      </c>
      <c r="R40" s="113">
        <f>$B40/Q40</f>
        <v>0</v>
      </c>
      <c r="S40" s="173">
        <v>1000</v>
      </c>
      <c r="T40" s="112">
        <f>B40/S40</f>
        <v>0</v>
      </c>
      <c r="U40" s="172">
        <v>1000</v>
      </c>
      <c r="V40" s="112">
        <f>B40/U40</f>
        <v>0</v>
      </c>
      <c r="W40" s="172">
        <v>1000</v>
      </c>
      <c r="X40" s="112">
        <f>$B40/W40</f>
        <v>0</v>
      </c>
      <c r="Y40" s="172">
        <v>1000</v>
      </c>
      <c r="Z40" s="114">
        <f>$B40/Y40</f>
        <v>0</v>
      </c>
      <c r="AA40" s="171">
        <v>1000</v>
      </c>
      <c r="AB40" s="112">
        <f>B40/AA40</f>
        <v>0</v>
      </c>
      <c r="AC40" s="172">
        <v>1000</v>
      </c>
      <c r="AD40" s="112">
        <f>B40/AC40</f>
        <v>0</v>
      </c>
      <c r="AE40" s="172">
        <v>1000</v>
      </c>
      <c r="AF40" s="112">
        <f>$B40/AE40</f>
        <v>0</v>
      </c>
      <c r="AG40" s="172">
        <v>1000</v>
      </c>
      <c r="AH40" s="113">
        <f>$B40/AG40</f>
        <v>0</v>
      </c>
      <c r="AI40" s="173">
        <v>1000</v>
      </c>
      <c r="AJ40" s="112">
        <f>B40/AI40</f>
        <v>0</v>
      </c>
      <c r="AK40" s="172">
        <v>1200</v>
      </c>
      <c r="AL40" s="114">
        <f>B40/AK40</f>
        <v>0</v>
      </c>
      <c r="AM40" s="171">
        <v>1200</v>
      </c>
      <c r="AN40" s="112">
        <f>B40/AM40</f>
        <v>0</v>
      </c>
      <c r="AO40" s="172">
        <v>1200</v>
      </c>
      <c r="AP40" s="112">
        <f>B40/AO40</f>
        <v>0</v>
      </c>
    </row>
    <row r="41" spans="1:42" ht="15" customHeight="1" x14ac:dyDescent="0.35">
      <c r="A41" s="37" t="s">
        <v>10</v>
      </c>
      <c r="B41" s="45">
        <f>B6*945/30</f>
        <v>0</v>
      </c>
      <c r="C41" s="228">
        <v>460</v>
      </c>
      <c r="D41" s="115">
        <f>B41/C41</f>
        <v>0</v>
      </c>
      <c r="E41" s="329">
        <v>500</v>
      </c>
      <c r="F41" s="300">
        <f>B41/E41</f>
        <v>0</v>
      </c>
      <c r="G41" s="176">
        <v>1250</v>
      </c>
      <c r="H41" s="229">
        <f>B41/G41</f>
        <v>0</v>
      </c>
      <c r="I41" s="178">
        <v>1250</v>
      </c>
      <c r="J41" s="230">
        <f>B41/I41</f>
        <v>0</v>
      </c>
      <c r="K41" s="180">
        <v>1250</v>
      </c>
      <c r="L41" s="181">
        <f>B41/K41</f>
        <v>0</v>
      </c>
      <c r="M41" s="182">
        <v>1250</v>
      </c>
      <c r="N41" s="181">
        <f>B41/M41</f>
        <v>0</v>
      </c>
      <c r="O41" s="182">
        <v>1250</v>
      </c>
      <c r="P41" s="181">
        <f>$B41/O41</f>
        <v>0</v>
      </c>
      <c r="Q41" s="182">
        <v>1250</v>
      </c>
      <c r="R41" s="183">
        <f>$B41/Q41</f>
        <v>0</v>
      </c>
      <c r="S41" s="184">
        <v>700</v>
      </c>
      <c r="T41" s="181">
        <f>B41/S41</f>
        <v>0</v>
      </c>
      <c r="U41" s="182">
        <v>700</v>
      </c>
      <c r="V41" s="181">
        <f>B41/U41</f>
        <v>0</v>
      </c>
      <c r="W41" s="182">
        <v>700</v>
      </c>
      <c r="X41" s="181">
        <f>$B41/W41</f>
        <v>0</v>
      </c>
      <c r="Y41" s="182">
        <v>700</v>
      </c>
      <c r="Z41" s="185">
        <f>$B41/Y41</f>
        <v>0</v>
      </c>
      <c r="AA41" s="180">
        <v>700</v>
      </c>
      <c r="AB41" s="181">
        <f>B41/AA41</f>
        <v>0</v>
      </c>
      <c r="AC41" s="182">
        <v>700</v>
      </c>
      <c r="AD41" s="181">
        <f>B41/AC41</f>
        <v>0</v>
      </c>
      <c r="AE41" s="182">
        <v>700</v>
      </c>
      <c r="AF41" s="181">
        <f>$B41/AE41</f>
        <v>0</v>
      </c>
      <c r="AG41" s="182">
        <v>700</v>
      </c>
      <c r="AH41" s="183">
        <f>$B41/AG41</f>
        <v>0</v>
      </c>
      <c r="AI41" s="184">
        <v>700</v>
      </c>
      <c r="AJ41" s="181">
        <f>B41/AI41</f>
        <v>0</v>
      </c>
      <c r="AK41" s="182">
        <v>700</v>
      </c>
      <c r="AL41" s="185">
        <f>B41/AK41</f>
        <v>0</v>
      </c>
      <c r="AM41" s="180">
        <v>700</v>
      </c>
      <c r="AN41" s="181">
        <f>B41/AM41</f>
        <v>0</v>
      </c>
      <c r="AO41" s="182">
        <v>700</v>
      </c>
      <c r="AP41" s="181">
        <f>B41/AO41</f>
        <v>0</v>
      </c>
    </row>
    <row r="42" spans="1:42" s="11" customFormat="1" ht="15" customHeight="1" x14ac:dyDescent="0.25">
      <c r="A42" s="39" t="s">
        <v>11</v>
      </c>
      <c r="B42" s="64">
        <f>B6*252/30</f>
        <v>0</v>
      </c>
      <c r="C42" s="231">
        <v>80</v>
      </c>
      <c r="D42" s="310">
        <f t="shared" ref="D42:D53" si="20">B42/C42</f>
        <v>0</v>
      </c>
      <c r="E42" s="231">
        <v>130</v>
      </c>
      <c r="F42" s="295">
        <f t="shared" ref="F42:F53" si="21">B42/E42</f>
        <v>0</v>
      </c>
      <c r="G42" s="188">
        <v>240</v>
      </c>
      <c r="H42" s="16">
        <f t="shared" ref="H42:H53" si="22">B42/G42</f>
        <v>0</v>
      </c>
      <c r="I42" s="189">
        <v>240</v>
      </c>
      <c r="J42" s="17">
        <f t="shared" ref="J42:J53" si="23">B42/I42</f>
        <v>0</v>
      </c>
      <c r="K42" s="132">
        <v>410</v>
      </c>
      <c r="L42" s="18">
        <f t="shared" ref="L42:L53" si="24">B42/K42</f>
        <v>0</v>
      </c>
      <c r="M42" s="131">
        <v>360</v>
      </c>
      <c r="N42" s="18">
        <f t="shared" ref="N42:N53" si="25">B42/M42</f>
        <v>0</v>
      </c>
      <c r="O42" s="131">
        <v>400</v>
      </c>
      <c r="P42" s="18">
        <f t="shared" ref="P42:P53" si="26">$B42/O42</f>
        <v>0</v>
      </c>
      <c r="Q42" s="131">
        <v>360</v>
      </c>
      <c r="R42" s="19">
        <f t="shared" ref="R42:R53" si="27">$B42/Q42</f>
        <v>0</v>
      </c>
      <c r="S42" s="130">
        <v>400</v>
      </c>
      <c r="T42" s="18">
        <f t="shared" ref="T42:T53" si="28">B42/S42</f>
        <v>0</v>
      </c>
      <c r="U42" s="131">
        <v>310</v>
      </c>
      <c r="V42" s="18">
        <f t="shared" ref="V42:V53" si="29">B42/U42</f>
        <v>0</v>
      </c>
      <c r="W42" s="131">
        <v>350</v>
      </c>
      <c r="X42" s="18">
        <f t="shared" ref="X42:X53" si="30">$B42/W42</f>
        <v>0</v>
      </c>
      <c r="Y42" s="131">
        <v>310</v>
      </c>
      <c r="Z42" s="20">
        <f t="shared" ref="Z42:Z53" si="31">$B42/Y42</f>
        <v>0</v>
      </c>
      <c r="AA42" s="132">
        <v>420</v>
      </c>
      <c r="AB42" s="18">
        <f t="shared" ref="AB42:AB53" si="32">B42/AA42</f>
        <v>0</v>
      </c>
      <c r="AC42" s="131">
        <v>320</v>
      </c>
      <c r="AD42" s="18">
        <f t="shared" ref="AD42:AD53" si="33">B42/AC42</f>
        <v>0</v>
      </c>
      <c r="AE42" s="131">
        <v>360</v>
      </c>
      <c r="AF42" s="18">
        <f t="shared" ref="AF42:AF53" si="34">$B42/AE42</f>
        <v>0</v>
      </c>
      <c r="AG42" s="131">
        <v>320</v>
      </c>
      <c r="AH42" s="19">
        <f t="shared" ref="AH42:AH53" si="35">$B42/AG42</f>
        <v>0</v>
      </c>
      <c r="AI42" s="130">
        <v>420</v>
      </c>
      <c r="AJ42" s="18">
        <f t="shared" ref="AJ42:AJ53" si="36">B42/AI42</f>
        <v>0</v>
      </c>
      <c r="AK42" s="131">
        <v>320</v>
      </c>
      <c r="AL42" s="20">
        <f t="shared" ref="AL42:AL53" si="37">B42/AK42</f>
        <v>0</v>
      </c>
      <c r="AM42" s="132">
        <v>420</v>
      </c>
      <c r="AN42" s="18">
        <f t="shared" ref="AN42:AN53" si="38">B42/AM42</f>
        <v>0</v>
      </c>
      <c r="AO42" s="131">
        <v>320</v>
      </c>
      <c r="AP42" s="18">
        <f t="shared" ref="AP42:AP53" si="39">B42/AO42</f>
        <v>0</v>
      </c>
    </row>
    <row r="43" spans="1:42" s="11" customFormat="1" ht="15" customHeight="1" x14ac:dyDescent="0.25">
      <c r="A43" s="37" t="s">
        <v>12</v>
      </c>
      <c r="B43" s="38">
        <f>B6*13.2/30</f>
        <v>0</v>
      </c>
      <c r="C43" s="233">
        <v>7</v>
      </c>
      <c r="D43" s="311">
        <f t="shared" si="20"/>
        <v>0</v>
      </c>
      <c r="E43" s="233">
        <v>10</v>
      </c>
      <c r="F43" s="301">
        <f t="shared" si="21"/>
        <v>0</v>
      </c>
      <c r="G43" s="207">
        <v>8</v>
      </c>
      <c r="H43" s="235">
        <f t="shared" si="22"/>
        <v>0</v>
      </c>
      <c r="I43" s="208">
        <v>8</v>
      </c>
      <c r="J43" s="236">
        <f t="shared" si="23"/>
        <v>0</v>
      </c>
      <c r="K43" s="146">
        <v>11</v>
      </c>
      <c r="L43" s="147">
        <f t="shared" si="24"/>
        <v>0</v>
      </c>
      <c r="M43" s="148">
        <v>15</v>
      </c>
      <c r="N43" s="147">
        <f t="shared" si="25"/>
        <v>0</v>
      </c>
      <c r="O43" s="148">
        <v>27</v>
      </c>
      <c r="P43" s="147">
        <f t="shared" si="26"/>
        <v>0</v>
      </c>
      <c r="Q43" s="148">
        <v>10</v>
      </c>
      <c r="R43" s="195">
        <f t="shared" si="27"/>
        <v>0</v>
      </c>
      <c r="S43" s="151">
        <v>8</v>
      </c>
      <c r="T43" s="147">
        <f t="shared" si="28"/>
        <v>0</v>
      </c>
      <c r="U43" s="148">
        <v>18</v>
      </c>
      <c r="V43" s="147">
        <f t="shared" si="29"/>
        <v>0</v>
      </c>
      <c r="W43" s="148">
        <v>27</v>
      </c>
      <c r="X43" s="147">
        <f t="shared" si="30"/>
        <v>0</v>
      </c>
      <c r="Y43" s="148">
        <v>9</v>
      </c>
      <c r="Z43" s="196">
        <f t="shared" si="31"/>
        <v>0</v>
      </c>
      <c r="AA43" s="146">
        <v>8</v>
      </c>
      <c r="AB43" s="147">
        <f t="shared" si="32"/>
        <v>0</v>
      </c>
      <c r="AC43" s="148">
        <v>18</v>
      </c>
      <c r="AD43" s="147">
        <f t="shared" si="33"/>
        <v>0</v>
      </c>
      <c r="AE43" s="148">
        <v>27</v>
      </c>
      <c r="AF43" s="147">
        <f t="shared" si="34"/>
        <v>0</v>
      </c>
      <c r="AG43" s="148">
        <v>9</v>
      </c>
      <c r="AH43" s="195">
        <f t="shared" si="35"/>
        <v>0</v>
      </c>
      <c r="AI43" s="151">
        <v>8</v>
      </c>
      <c r="AJ43" s="147">
        <f t="shared" si="36"/>
        <v>0</v>
      </c>
      <c r="AK43" s="148">
        <v>8</v>
      </c>
      <c r="AL43" s="196">
        <f t="shared" si="37"/>
        <v>0</v>
      </c>
      <c r="AM43" s="146">
        <v>8</v>
      </c>
      <c r="AN43" s="147">
        <f t="shared" si="38"/>
        <v>0</v>
      </c>
      <c r="AO43" s="148">
        <v>8</v>
      </c>
      <c r="AP43" s="147">
        <f t="shared" si="39"/>
        <v>0</v>
      </c>
    </row>
    <row r="44" spans="1:42" s="11" customFormat="1" ht="15" customHeight="1" x14ac:dyDescent="0.25">
      <c r="A44" s="39" t="s">
        <v>13</v>
      </c>
      <c r="B44" s="40">
        <f>B6*10.2/30</f>
        <v>0</v>
      </c>
      <c r="C44" s="237">
        <v>3</v>
      </c>
      <c r="D44" s="312">
        <f t="shared" si="20"/>
        <v>0</v>
      </c>
      <c r="E44" s="237">
        <v>5</v>
      </c>
      <c r="F44" s="302">
        <f t="shared" si="21"/>
        <v>0</v>
      </c>
      <c r="G44" s="205">
        <v>8</v>
      </c>
      <c r="H44" s="16">
        <f t="shared" si="22"/>
        <v>0</v>
      </c>
      <c r="I44" s="206">
        <v>8</v>
      </c>
      <c r="J44" s="17">
        <f t="shared" si="23"/>
        <v>0</v>
      </c>
      <c r="K44" s="164">
        <v>11</v>
      </c>
      <c r="L44" s="50">
        <f t="shared" si="24"/>
        <v>0</v>
      </c>
      <c r="M44" s="163">
        <v>9</v>
      </c>
      <c r="N44" s="50">
        <f t="shared" si="25"/>
        <v>0</v>
      </c>
      <c r="O44" s="163">
        <v>12</v>
      </c>
      <c r="P44" s="50">
        <f t="shared" si="26"/>
        <v>0</v>
      </c>
      <c r="Q44" s="163">
        <v>14</v>
      </c>
      <c r="R44" s="51">
        <f t="shared" si="27"/>
        <v>0</v>
      </c>
      <c r="S44" s="162">
        <v>11</v>
      </c>
      <c r="T44" s="50">
        <f t="shared" si="28"/>
        <v>0</v>
      </c>
      <c r="U44" s="163">
        <v>8</v>
      </c>
      <c r="V44" s="50">
        <f t="shared" si="29"/>
        <v>0</v>
      </c>
      <c r="W44" s="163">
        <v>11</v>
      </c>
      <c r="X44" s="50">
        <f t="shared" si="30"/>
        <v>0</v>
      </c>
      <c r="Y44" s="163">
        <v>12</v>
      </c>
      <c r="Z44" s="52">
        <f t="shared" si="31"/>
        <v>0</v>
      </c>
      <c r="AA44" s="164">
        <v>11</v>
      </c>
      <c r="AB44" s="50">
        <f t="shared" si="32"/>
        <v>0</v>
      </c>
      <c r="AC44" s="163">
        <v>8</v>
      </c>
      <c r="AD44" s="50">
        <f t="shared" si="33"/>
        <v>0</v>
      </c>
      <c r="AE44" s="163">
        <v>11</v>
      </c>
      <c r="AF44" s="50">
        <f t="shared" si="34"/>
        <v>0</v>
      </c>
      <c r="AG44" s="163">
        <v>12</v>
      </c>
      <c r="AH44" s="51">
        <f t="shared" si="35"/>
        <v>0</v>
      </c>
      <c r="AI44" s="162">
        <v>11</v>
      </c>
      <c r="AJ44" s="50">
        <f t="shared" si="36"/>
        <v>0</v>
      </c>
      <c r="AK44" s="163">
        <v>8</v>
      </c>
      <c r="AL44" s="52">
        <f t="shared" si="37"/>
        <v>0</v>
      </c>
      <c r="AM44" s="164">
        <v>11</v>
      </c>
      <c r="AN44" s="50">
        <f t="shared" si="38"/>
        <v>0</v>
      </c>
      <c r="AO44" s="163">
        <v>8</v>
      </c>
      <c r="AP44" s="50">
        <f t="shared" si="39"/>
        <v>0</v>
      </c>
    </row>
    <row r="45" spans="1:42" s="11" customFormat="1" ht="15" customHeight="1" x14ac:dyDescent="0.25">
      <c r="A45" s="37" t="s">
        <v>14</v>
      </c>
      <c r="B45" s="44">
        <f>B6*1.6/30</f>
        <v>0</v>
      </c>
      <c r="C45" s="239">
        <v>1.2</v>
      </c>
      <c r="D45" s="311">
        <f t="shared" si="20"/>
        <v>0</v>
      </c>
      <c r="E45" s="239">
        <v>1.5</v>
      </c>
      <c r="F45" s="301">
        <f t="shared" si="21"/>
        <v>0</v>
      </c>
      <c r="G45" s="241">
        <v>1.9</v>
      </c>
      <c r="H45" s="235">
        <f t="shared" si="22"/>
        <v>0</v>
      </c>
      <c r="I45" s="242">
        <v>1.6</v>
      </c>
      <c r="J45" s="236">
        <f t="shared" si="23"/>
        <v>0</v>
      </c>
      <c r="K45" s="243">
        <v>2.2000000000000002</v>
      </c>
      <c r="L45" s="147">
        <f t="shared" si="24"/>
        <v>0</v>
      </c>
      <c r="M45" s="144">
        <v>1.6</v>
      </c>
      <c r="N45" s="147">
        <f t="shared" si="25"/>
        <v>0</v>
      </c>
      <c r="O45" s="242">
        <v>2</v>
      </c>
      <c r="P45" s="147">
        <f t="shared" si="26"/>
        <v>0</v>
      </c>
      <c r="Q45" s="242">
        <v>2.6</v>
      </c>
      <c r="R45" s="195">
        <f t="shared" si="27"/>
        <v>0</v>
      </c>
      <c r="S45" s="142">
        <v>2.2999999999999998</v>
      </c>
      <c r="T45" s="147">
        <f t="shared" si="28"/>
        <v>0</v>
      </c>
      <c r="U45" s="144">
        <v>1.8</v>
      </c>
      <c r="V45" s="147">
        <f t="shared" si="29"/>
        <v>0</v>
      </c>
      <c r="W45" s="242">
        <v>2</v>
      </c>
      <c r="X45" s="147">
        <f t="shared" si="30"/>
        <v>0</v>
      </c>
      <c r="Y45" s="242">
        <v>2.6</v>
      </c>
      <c r="Z45" s="196">
        <f t="shared" si="31"/>
        <v>0</v>
      </c>
      <c r="AA45" s="194">
        <v>2.2999999999999998</v>
      </c>
      <c r="AB45" s="147">
        <f t="shared" si="32"/>
        <v>0</v>
      </c>
      <c r="AC45" s="144">
        <v>1.8</v>
      </c>
      <c r="AD45" s="147">
        <f t="shared" si="33"/>
        <v>0</v>
      </c>
      <c r="AE45" s="242">
        <v>2</v>
      </c>
      <c r="AF45" s="147">
        <f t="shared" si="34"/>
        <v>0</v>
      </c>
      <c r="AG45" s="242">
        <v>2.6</v>
      </c>
      <c r="AH45" s="195">
        <f t="shared" si="35"/>
        <v>0</v>
      </c>
      <c r="AI45" s="142">
        <v>2.2999999999999998</v>
      </c>
      <c r="AJ45" s="147">
        <f t="shared" si="36"/>
        <v>0</v>
      </c>
      <c r="AK45" s="144">
        <v>1.8</v>
      </c>
      <c r="AL45" s="196">
        <f t="shared" si="37"/>
        <v>0</v>
      </c>
      <c r="AM45" s="194">
        <v>2.2999999999999998</v>
      </c>
      <c r="AN45" s="147">
        <f t="shared" si="38"/>
        <v>0</v>
      </c>
      <c r="AO45" s="144">
        <v>1.8</v>
      </c>
      <c r="AP45" s="147">
        <f t="shared" si="39"/>
        <v>0</v>
      </c>
    </row>
    <row r="46" spans="1:42" s="11" customFormat="1" ht="15" customHeight="1" x14ac:dyDescent="0.25">
      <c r="A46" s="39" t="s">
        <v>15</v>
      </c>
      <c r="B46" s="64">
        <f>B6*1200/30</f>
        <v>0</v>
      </c>
      <c r="C46" s="237">
        <v>340</v>
      </c>
      <c r="D46" s="312">
        <f t="shared" si="20"/>
        <v>0</v>
      </c>
      <c r="E46" s="237">
        <v>440</v>
      </c>
      <c r="F46" s="302">
        <f t="shared" si="21"/>
        <v>0</v>
      </c>
      <c r="G46" s="205">
        <v>700</v>
      </c>
      <c r="H46" s="16">
        <f t="shared" si="22"/>
        <v>0</v>
      </c>
      <c r="I46" s="206">
        <v>700</v>
      </c>
      <c r="J46" s="120">
        <f t="shared" si="23"/>
        <v>0</v>
      </c>
      <c r="K46" s="162">
        <v>890</v>
      </c>
      <c r="L46" s="107">
        <f t="shared" si="24"/>
        <v>0</v>
      </c>
      <c r="M46" s="163">
        <v>890</v>
      </c>
      <c r="N46" s="50">
        <f t="shared" si="25"/>
        <v>0</v>
      </c>
      <c r="O46" s="163">
        <v>1000</v>
      </c>
      <c r="P46" s="50">
        <f t="shared" si="26"/>
        <v>0</v>
      </c>
      <c r="Q46" s="163">
        <v>1300</v>
      </c>
      <c r="R46" s="51">
        <f t="shared" si="27"/>
        <v>0</v>
      </c>
      <c r="S46" s="162">
        <v>900</v>
      </c>
      <c r="T46" s="50">
        <f t="shared" si="28"/>
        <v>0</v>
      </c>
      <c r="U46" s="163">
        <v>900</v>
      </c>
      <c r="V46" s="50">
        <f t="shared" si="29"/>
        <v>0</v>
      </c>
      <c r="W46" s="163">
        <v>1000</v>
      </c>
      <c r="X46" s="50">
        <f t="shared" si="30"/>
        <v>0</v>
      </c>
      <c r="Y46" s="163">
        <v>1300</v>
      </c>
      <c r="Z46" s="52">
        <f t="shared" si="31"/>
        <v>0</v>
      </c>
      <c r="AA46" s="164">
        <v>900</v>
      </c>
      <c r="AB46" s="50">
        <f t="shared" si="32"/>
        <v>0</v>
      </c>
      <c r="AC46" s="163">
        <v>900</v>
      </c>
      <c r="AD46" s="50">
        <f t="shared" si="33"/>
        <v>0</v>
      </c>
      <c r="AE46" s="163">
        <v>1000</v>
      </c>
      <c r="AF46" s="50">
        <f t="shared" si="34"/>
        <v>0</v>
      </c>
      <c r="AG46" s="163">
        <v>1300</v>
      </c>
      <c r="AH46" s="51">
        <f t="shared" si="35"/>
        <v>0</v>
      </c>
      <c r="AI46" s="162">
        <v>900</v>
      </c>
      <c r="AJ46" s="50">
        <f t="shared" si="36"/>
        <v>0</v>
      </c>
      <c r="AK46" s="163">
        <v>900</v>
      </c>
      <c r="AL46" s="52">
        <f t="shared" si="37"/>
        <v>0</v>
      </c>
      <c r="AM46" s="164">
        <v>900</v>
      </c>
      <c r="AN46" s="50">
        <f t="shared" si="38"/>
        <v>0</v>
      </c>
      <c r="AO46" s="163">
        <v>900</v>
      </c>
      <c r="AP46" s="50">
        <f t="shared" si="39"/>
        <v>0</v>
      </c>
    </row>
    <row r="47" spans="1:42" s="11" customFormat="1" ht="15" customHeight="1" x14ac:dyDescent="0.25">
      <c r="A47" s="37" t="s">
        <v>16</v>
      </c>
      <c r="B47" s="38">
        <f>B6*135/30</f>
        <v>0</v>
      </c>
      <c r="C47" s="233">
        <v>90</v>
      </c>
      <c r="D47" s="311">
        <f t="shared" si="20"/>
        <v>0</v>
      </c>
      <c r="E47" s="233">
        <v>90</v>
      </c>
      <c r="F47" s="301">
        <f t="shared" si="21"/>
        <v>0</v>
      </c>
      <c r="G47" s="207">
        <v>120</v>
      </c>
      <c r="H47" s="235">
        <f t="shared" si="22"/>
        <v>0</v>
      </c>
      <c r="I47" s="208">
        <v>120</v>
      </c>
      <c r="J47" s="236">
        <f t="shared" si="23"/>
        <v>0</v>
      </c>
      <c r="K47" s="244">
        <v>150</v>
      </c>
      <c r="L47" s="147">
        <f t="shared" si="24"/>
        <v>0</v>
      </c>
      <c r="M47" s="148">
        <v>150</v>
      </c>
      <c r="N47" s="147">
        <f t="shared" si="25"/>
        <v>0</v>
      </c>
      <c r="O47" s="148">
        <v>220</v>
      </c>
      <c r="P47" s="147">
        <f t="shared" si="26"/>
        <v>0</v>
      </c>
      <c r="Q47" s="148">
        <v>290</v>
      </c>
      <c r="R47" s="195">
        <f t="shared" si="27"/>
        <v>0</v>
      </c>
      <c r="S47" s="151">
        <v>150</v>
      </c>
      <c r="T47" s="147">
        <f t="shared" si="28"/>
        <v>0</v>
      </c>
      <c r="U47" s="148">
        <v>150</v>
      </c>
      <c r="V47" s="147">
        <f t="shared" si="29"/>
        <v>0</v>
      </c>
      <c r="W47" s="148">
        <v>220</v>
      </c>
      <c r="X47" s="147">
        <f t="shared" si="30"/>
        <v>0</v>
      </c>
      <c r="Y47" s="148">
        <v>290</v>
      </c>
      <c r="Z47" s="196">
        <f t="shared" si="31"/>
        <v>0</v>
      </c>
      <c r="AA47" s="146">
        <v>150</v>
      </c>
      <c r="AB47" s="147">
        <f t="shared" si="32"/>
        <v>0</v>
      </c>
      <c r="AC47" s="148">
        <v>150</v>
      </c>
      <c r="AD47" s="147">
        <f t="shared" si="33"/>
        <v>0</v>
      </c>
      <c r="AE47" s="148">
        <v>220</v>
      </c>
      <c r="AF47" s="147">
        <f t="shared" si="34"/>
        <v>0</v>
      </c>
      <c r="AG47" s="148">
        <v>290</v>
      </c>
      <c r="AH47" s="195">
        <f t="shared" si="35"/>
        <v>0</v>
      </c>
      <c r="AI47" s="151">
        <v>150</v>
      </c>
      <c r="AJ47" s="147">
        <f t="shared" si="36"/>
        <v>0</v>
      </c>
      <c r="AK47" s="148">
        <v>150</v>
      </c>
      <c r="AL47" s="196">
        <f t="shared" si="37"/>
        <v>0</v>
      </c>
      <c r="AM47" s="146">
        <v>150</v>
      </c>
      <c r="AN47" s="147">
        <f t="shared" si="38"/>
        <v>0</v>
      </c>
      <c r="AO47" s="148">
        <v>150</v>
      </c>
      <c r="AP47" s="147">
        <f t="shared" si="39"/>
        <v>0</v>
      </c>
    </row>
    <row r="48" spans="1:42" s="11" customFormat="1" ht="15" customHeight="1" x14ac:dyDescent="0.25">
      <c r="A48" s="39" t="s">
        <v>17</v>
      </c>
      <c r="B48" s="40">
        <f>B6*54/30</f>
        <v>0</v>
      </c>
      <c r="C48" s="237">
        <v>17</v>
      </c>
      <c r="D48" s="312">
        <f t="shared" si="20"/>
        <v>0</v>
      </c>
      <c r="E48" s="237">
        <v>22</v>
      </c>
      <c r="F48" s="302">
        <f t="shared" si="21"/>
        <v>0</v>
      </c>
      <c r="G48" s="205">
        <v>34</v>
      </c>
      <c r="H48" s="16">
        <f t="shared" si="22"/>
        <v>0</v>
      </c>
      <c r="I48" s="206">
        <v>34</v>
      </c>
      <c r="J48" s="17">
        <f t="shared" si="23"/>
        <v>0</v>
      </c>
      <c r="K48" s="164">
        <v>43</v>
      </c>
      <c r="L48" s="50">
        <f t="shared" si="24"/>
        <v>0</v>
      </c>
      <c r="M48" s="163">
        <v>43</v>
      </c>
      <c r="N48" s="50">
        <f t="shared" si="25"/>
        <v>0</v>
      </c>
      <c r="O48" s="163">
        <v>50</v>
      </c>
      <c r="P48" s="50">
        <f t="shared" si="26"/>
        <v>0</v>
      </c>
      <c r="Q48" s="163">
        <v>50</v>
      </c>
      <c r="R48" s="51">
        <f t="shared" si="27"/>
        <v>0</v>
      </c>
      <c r="S48" s="162">
        <v>45</v>
      </c>
      <c r="T48" s="50">
        <f t="shared" si="28"/>
        <v>0</v>
      </c>
      <c r="U48" s="163">
        <v>45</v>
      </c>
      <c r="V48" s="50">
        <f t="shared" si="29"/>
        <v>0</v>
      </c>
      <c r="W48" s="163">
        <v>50</v>
      </c>
      <c r="X48" s="50">
        <f t="shared" si="30"/>
        <v>0</v>
      </c>
      <c r="Y48" s="163">
        <v>50</v>
      </c>
      <c r="Z48" s="52">
        <f t="shared" si="31"/>
        <v>0</v>
      </c>
      <c r="AA48" s="164">
        <v>45</v>
      </c>
      <c r="AB48" s="50">
        <f t="shared" si="32"/>
        <v>0</v>
      </c>
      <c r="AC48" s="163">
        <v>45</v>
      </c>
      <c r="AD48" s="50">
        <f t="shared" si="33"/>
        <v>0</v>
      </c>
      <c r="AE48" s="163">
        <v>50</v>
      </c>
      <c r="AF48" s="50">
        <f t="shared" si="34"/>
        <v>0</v>
      </c>
      <c r="AG48" s="163">
        <v>50</v>
      </c>
      <c r="AH48" s="51">
        <f t="shared" si="35"/>
        <v>0</v>
      </c>
      <c r="AI48" s="162">
        <v>45</v>
      </c>
      <c r="AJ48" s="50">
        <f t="shared" si="36"/>
        <v>0</v>
      </c>
      <c r="AK48" s="163">
        <v>45</v>
      </c>
      <c r="AL48" s="52">
        <f t="shared" si="37"/>
        <v>0</v>
      </c>
      <c r="AM48" s="164">
        <v>45</v>
      </c>
      <c r="AN48" s="50">
        <f t="shared" si="38"/>
        <v>0</v>
      </c>
      <c r="AO48" s="163">
        <v>45</v>
      </c>
      <c r="AP48" s="50">
        <f t="shared" si="39"/>
        <v>0</v>
      </c>
    </row>
    <row r="49" spans="1:42" s="11" customFormat="1" ht="15" customHeight="1" x14ac:dyDescent="0.25">
      <c r="A49" s="37" t="s">
        <v>18</v>
      </c>
      <c r="B49" s="38">
        <f>B6*36/30</f>
        <v>0</v>
      </c>
      <c r="C49" s="239">
        <v>11</v>
      </c>
      <c r="D49" s="311">
        <f t="shared" si="20"/>
        <v>0</v>
      </c>
      <c r="E49" s="239">
        <v>15</v>
      </c>
      <c r="F49" s="301">
        <f t="shared" si="21"/>
        <v>0</v>
      </c>
      <c r="G49" s="192">
        <v>25</v>
      </c>
      <c r="H49" s="235">
        <f t="shared" si="22"/>
        <v>0</v>
      </c>
      <c r="I49" s="193">
        <v>21</v>
      </c>
      <c r="J49" s="236">
        <f t="shared" si="23"/>
        <v>0</v>
      </c>
      <c r="K49" s="194">
        <v>35</v>
      </c>
      <c r="L49" s="147">
        <f t="shared" si="24"/>
        <v>0</v>
      </c>
      <c r="M49" s="144">
        <v>24</v>
      </c>
      <c r="N49" s="147">
        <f t="shared" si="25"/>
        <v>0</v>
      </c>
      <c r="O49" s="144">
        <v>29</v>
      </c>
      <c r="P49" s="147">
        <f t="shared" si="26"/>
        <v>0</v>
      </c>
      <c r="Q49" s="144">
        <v>44</v>
      </c>
      <c r="R49" s="195">
        <f t="shared" si="27"/>
        <v>0</v>
      </c>
      <c r="S49" s="142">
        <v>35</v>
      </c>
      <c r="T49" s="147">
        <f t="shared" si="28"/>
        <v>0</v>
      </c>
      <c r="U49" s="144">
        <v>25</v>
      </c>
      <c r="V49" s="147">
        <f t="shared" si="29"/>
        <v>0</v>
      </c>
      <c r="W49" s="144">
        <v>30</v>
      </c>
      <c r="X49" s="147">
        <f t="shared" si="30"/>
        <v>0</v>
      </c>
      <c r="Y49" s="144">
        <v>45</v>
      </c>
      <c r="Z49" s="196">
        <f t="shared" si="31"/>
        <v>0</v>
      </c>
      <c r="AA49" s="194">
        <v>35</v>
      </c>
      <c r="AB49" s="147">
        <f t="shared" si="32"/>
        <v>0</v>
      </c>
      <c r="AC49" s="144">
        <v>25</v>
      </c>
      <c r="AD49" s="147">
        <f t="shared" si="33"/>
        <v>0</v>
      </c>
      <c r="AE49" s="144">
        <v>30</v>
      </c>
      <c r="AF49" s="147">
        <f t="shared" si="34"/>
        <v>0</v>
      </c>
      <c r="AG49" s="144">
        <v>45</v>
      </c>
      <c r="AH49" s="195">
        <f t="shared" si="35"/>
        <v>0</v>
      </c>
      <c r="AI49" s="142">
        <v>30</v>
      </c>
      <c r="AJ49" s="147">
        <f t="shared" si="36"/>
        <v>0</v>
      </c>
      <c r="AK49" s="144">
        <v>20</v>
      </c>
      <c r="AL49" s="196">
        <f t="shared" si="37"/>
        <v>0</v>
      </c>
      <c r="AM49" s="194">
        <v>30</v>
      </c>
      <c r="AN49" s="147">
        <f t="shared" si="38"/>
        <v>0</v>
      </c>
      <c r="AO49" s="144">
        <v>20</v>
      </c>
      <c r="AP49" s="147">
        <f t="shared" si="39"/>
        <v>0</v>
      </c>
    </row>
    <row r="50" spans="1:42" s="11" customFormat="1" ht="15" customHeight="1" x14ac:dyDescent="0.25">
      <c r="A50" s="39" t="s">
        <v>19</v>
      </c>
      <c r="B50" s="40">
        <f>B6*48/30</f>
        <v>0</v>
      </c>
      <c r="C50" s="245">
        <v>20</v>
      </c>
      <c r="D50" s="315">
        <f t="shared" si="20"/>
        <v>0</v>
      </c>
      <c r="E50" s="245">
        <v>30</v>
      </c>
      <c r="F50" s="304">
        <f t="shared" si="21"/>
        <v>0</v>
      </c>
      <c r="G50" s="205">
        <v>40</v>
      </c>
      <c r="H50" s="16">
        <f t="shared" si="22"/>
        <v>0</v>
      </c>
      <c r="I50" s="206">
        <v>40</v>
      </c>
      <c r="J50" s="17">
        <f t="shared" si="23"/>
        <v>0</v>
      </c>
      <c r="K50" s="164">
        <v>55</v>
      </c>
      <c r="L50" s="50">
        <f t="shared" si="24"/>
        <v>0</v>
      </c>
      <c r="M50" s="163">
        <v>55</v>
      </c>
      <c r="N50" s="50">
        <f t="shared" si="25"/>
        <v>0</v>
      </c>
      <c r="O50" s="163">
        <v>60</v>
      </c>
      <c r="P50" s="50">
        <f t="shared" si="26"/>
        <v>0</v>
      </c>
      <c r="Q50" s="163">
        <v>70</v>
      </c>
      <c r="R50" s="51">
        <f t="shared" si="27"/>
        <v>0</v>
      </c>
      <c r="S50" s="162">
        <v>55</v>
      </c>
      <c r="T50" s="50">
        <f t="shared" si="28"/>
        <v>0</v>
      </c>
      <c r="U50" s="163">
        <v>55</v>
      </c>
      <c r="V50" s="50">
        <f t="shared" si="29"/>
        <v>0</v>
      </c>
      <c r="W50" s="163">
        <v>60</v>
      </c>
      <c r="X50" s="50">
        <f t="shared" si="30"/>
        <v>0</v>
      </c>
      <c r="Y50" s="163">
        <v>70</v>
      </c>
      <c r="Z50" s="52">
        <f t="shared" si="31"/>
        <v>0</v>
      </c>
      <c r="AA50" s="164">
        <v>55</v>
      </c>
      <c r="AB50" s="50">
        <f t="shared" si="32"/>
        <v>0</v>
      </c>
      <c r="AC50" s="163">
        <v>55</v>
      </c>
      <c r="AD50" s="50">
        <f t="shared" si="33"/>
        <v>0</v>
      </c>
      <c r="AE50" s="163">
        <v>60</v>
      </c>
      <c r="AF50" s="50">
        <f t="shared" si="34"/>
        <v>0</v>
      </c>
      <c r="AG50" s="163">
        <v>70</v>
      </c>
      <c r="AH50" s="51">
        <f t="shared" si="35"/>
        <v>0</v>
      </c>
      <c r="AI50" s="162">
        <v>55</v>
      </c>
      <c r="AJ50" s="50">
        <f t="shared" si="36"/>
        <v>0</v>
      </c>
      <c r="AK50" s="163">
        <v>55</v>
      </c>
      <c r="AL50" s="52">
        <f t="shared" si="37"/>
        <v>0</v>
      </c>
      <c r="AM50" s="164">
        <v>55</v>
      </c>
      <c r="AN50" s="50">
        <f t="shared" si="38"/>
        <v>0</v>
      </c>
      <c r="AO50" s="163">
        <v>55</v>
      </c>
      <c r="AP50" s="50">
        <f t="shared" si="39"/>
        <v>0</v>
      </c>
    </row>
    <row r="51" spans="1:42" s="22" customFormat="1" ht="15" customHeight="1" x14ac:dyDescent="0.25">
      <c r="A51" s="270" t="s">
        <v>20</v>
      </c>
      <c r="B51" s="271">
        <f>B6*465/30</f>
        <v>0</v>
      </c>
      <c r="C51" s="272">
        <v>800</v>
      </c>
      <c r="D51" s="316">
        <f t="shared" si="20"/>
        <v>0</v>
      </c>
      <c r="E51" s="272">
        <v>1000</v>
      </c>
      <c r="F51" s="273">
        <f t="shared" si="21"/>
        <v>0</v>
      </c>
      <c r="G51" s="276">
        <v>1200</v>
      </c>
      <c r="H51" s="277">
        <f t="shared" si="22"/>
        <v>0</v>
      </c>
      <c r="I51" s="278">
        <v>1200</v>
      </c>
      <c r="J51" s="279">
        <f t="shared" si="23"/>
        <v>0</v>
      </c>
      <c r="K51" s="280">
        <v>1500</v>
      </c>
      <c r="L51" s="281">
        <f t="shared" si="24"/>
        <v>0</v>
      </c>
      <c r="M51" s="282">
        <v>1500</v>
      </c>
      <c r="N51" s="281">
        <f t="shared" si="25"/>
        <v>0</v>
      </c>
      <c r="O51" s="282">
        <v>1500</v>
      </c>
      <c r="P51" s="281">
        <f t="shared" si="26"/>
        <v>0</v>
      </c>
      <c r="Q51" s="282">
        <v>1500</v>
      </c>
      <c r="R51" s="283">
        <f t="shared" si="27"/>
        <v>0</v>
      </c>
      <c r="S51" s="284">
        <v>1500</v>
      </c>
      <c r="T51" s="281">
        <f t="shared" si="28"/>
        <v>0</v>
      </c>
      <c r="U51" s="282">
        <v>1500</v>
      </c>
      <c r="V51" s="281">
        <f t="shared" si="29"/>
        <v>0</v>
      </c>
      <c r="W51" s="282">
        <v>1500</v>
      </c>
      <c r="X51" s="281">
        <f t="shared" si="30"/>
        <v>0</v>
      </c>
      <c r="Y51" s="282">
        <v>1500</v>
      </c>
      <c r="Z51" s="285">
        <f t="shared" si="31"/>
        <v>0</v>
      </c>
      <c r="AA51" s="280">
        <v>1500</v>
      </c>
      <c r="AB51" s="281">
        <f t="shared" si="32"/>
        <v>0</v>
      </c>
      <c r="AC51" s="282">
        <v>1500</v>
      </c>
      <c r="AD51" s="281">
        <f t="shared" si="33"/>
        <v>0</v>
      </c>
      <c r="AE51" s="282">
        <v>1500</v>
      </c>
      <c r="AF51" s="281">
        <f t="shared" si="34"/>
        <v>0</v>
      </c>
      <c r="AG51" s="282">
        <v>1500</v>
      </c>
      <c r="AH51" s="283">
        <f t="shared" si="35"/>
        <v>0</v>
      </c>
      <c r="AI51" s="284">
        <v>1500</v>
      </c>
      <c r="AJ51" s="281">
        <f t="shared" si="36"/>
        <v>0</v>
      </c>
      <c r="AK51" s="282">
        <v>1500</v>
      </c>
      <c r="AL51" s="285">
        <f t="shared" si="37"/>
        <v>0</v>
      </c>
      <c r="AM51" s="280">
        <v>1500</v>
      </c>
      <c r="AN51" s="281">
        <f t="shared" si="38"/>
        <v>0</v>
      </c>
      <c r="AO51" s="282">
        <v>1500</v>
      </c>
      <c r="AP51" s="281">
        <f t="shared" si="39"/>
        <v>0</v>
      </c>
    </row>
    <row r="52" spans="1:42" s="11" customFormat="1" ht="15" customHeight="1" x14ac:dyDescent="0.25">
      <c r="A52" s="55" t="s">
        <v>21</v>
      </c>
      <c r="B52" s="67">
        <f>B6*1047/30</f>
        <v>0</v>
      </c>
      <c r="C52" s="218">
        <v>2000</v>
      </c>
      <c r="D52" s="314">
        <f t="shared" si="20"/>
        <v>0</v>
      </c>
      <c r="E52" s="218">
        <v>2300</v>
      </c>
      <c r="F52" s="57">
        <f t="shared" si="21"/>
        <v>0</v>
      </c>
      <c r="G52" s="211">
        <v>2500</v>
      </c>
      <c r="H52" s="16">
        <f t="shared" si="22"/>
        <v>0</v>
      </c>
      <c r="I52" s="212">
        <v>2300</v>
      </c>
      <c r="J52" s="17">
        <f t="shared" si="23"/>
        <v>0</v>
      </c>
      <c r="K52" s="213">
        <v>3000</v>
      </c>
      <c r="L52" s="50">
        <f t="shared" si="24"/>
        <v>0</v>
      </c>
      <c r="M52" s="214">
        <v>2300</v>
      </c>
      <c r="N52" s="50">
        <f t="shared" si="25"/>
        <v>0</v>
      </c>
      <c r="O52" s="214">
        <v>2600</v>
      </c>
      <c r="P52" s="50">
        <f t="shared" si="26"/>
        <v>0</v>
      </c>
      <c r="Q52" s="214">
        <v>2500</v>
      </c>
      <c r="R52" s="51">
        <f t="shared" si="27"/>
        <v>0</v>
      </c>
      <c r="S52" s="215">
        <v>3400</v>
      </c>
      <c r="T52" s="50">
        <f t="shared" si="28"/>
        <v>0</v>
      </c>
      <c r="U52" s="214">
        <v>2600</v>
      </c>
      <c r="V52" s="50">
        <f t="shared" si="29"/>
        <v>0</v>
      </c>
      <c r="W52" s="214">
        <v>2900</v>
      </c>
      <c r="X52" s="50">
        <f t="shared" si="30"/>
        <v>0</v>
      </c>
      <c r="Y52" s="214">
        <v>2800</v>
      </c>
      <c r="Z52" s="52">
        <f t="shared" si="31"/>
        <v>0</v>
      </c>
      <c r="AA52" s="213">
        <v>3400</v>
      </c>
      <c r="AB52" s="50">
        <f t="shared" si="32"/>
        <v>0</v>
      </c>
      <c r="AC52" s="214">
        <v>2600</v>
      </c>
      <c r="AD52" s="50">
        <f t="shared" si="33"/>
        <v>0</v>
      </c>
      <c r="AE52" s="214">
        <v>2900</v>
      </c>
      <c r="AF52" s="50">
        <f t="shared" si="34"/>
        <v>0</v>
      </c>
      <c r="AG52" s="214">
        <v>2800</v>
      </c>
      <c r="AH52" s="51">
        <f t="shared" si="35"/>
        <v>0</v>
      </c>
      <c r="AI52" s="215">
        <v>3400</v>
      </c>
      <c r="AJ52" s="50">
        <f t="shared" si="36"/>
        <v>0</v>
      </c>
      <c r="AK52" s="214">
        <v>2600</v>
      </c>
      <c r="AL52" s="52">
        <f t="shared" si="37"/>
        <v>0</v>
      </c>
      <c r="AM52" s="213">
        <v>3400</v>
      </c>
      <c r="AN52" s="50">
        <f t="shared" si="38"/>
        <v>0</v>
      </c>
      <c r="AO52" s="214">
        <v>2600</v>
      </c>
      <c r="AP52" s="50">
        <f t="shared" si="39"/>
        <v>0</v>
      </c>
    </row>
    <row r="53" spans="1:42" s="11" customFormat="1" ht="15" customHeight="1" thickBot="1" x14ac:dyDescent="0.3">
      <c r="A53" s="68" t="s">
        <v>22</v>
      </c>
      <c r="B53" s="69">
        <f>B6*569/30</f>
        <v>0</v>
      </c>
      <c r="C53" s="249">
        <v>1500</v>
      </c>
      <c r="D53" s="317">
        <f t="shared" si="20"/>
        <v>0</v>
      </c>
      <c r="E53" s="249">
        <v>1900</v>
      </c>
      <c r="F53" s="70">
        <f t="shared" si="21"/>
        <v>0</v>
      </c>
      <c r="G53" s="251">
        <v>2300</v>
      </c>
      <c r="H53" s="252">
        <f t="shared" si="22"/>
        <v>0</v>
      </c>
      <c r="I53" s="253">
        <v>2300</v>
      </c>
      <c r="J53" s="254">
        <f t="shared" si="23"/>
        <v>0</v>
      </c>
      <c r="K53" s="255">
        <v>2300</v>
      </c>
      <c r="L53" s="256">
        <f t="shared" si="24"/>
        <v>0</v>
      </c>
      <c r="M53" s="257">
        <v>2300</v>
      </c>
      <c r="N53" s="256">
        <f t="shared" si="25"/>
        <v>0</v>
      </c>
      <c r="O53" s="257">
        <v>2300</v>
      </c>
      <c r="P53" s="256">
        <f t="shared" si="26"/>
        <v>0</v>
      </c>
      <c r="Q53" s="257">
        <v>2300</v>
      </c>
      <c r="R53" s="258">
        <f t="shared" si="27"/>
        <v>0</v>
      </c>
      <c r="S53" s="259">
        <v>2300</v>
      </c>
      <c r="T53" s="256">
        <f t="shared" si="28"/>
        <v>0</v>
      </c>
      <c r="U53" s="257">
        <v>2300</v>
      </c>
      <c r="V53" s="256">
        <f t="shared" si="29"/>
        <v>0</v>
      </c>
      <c r="W53" s="257">
        <v>2300</v>
      </c>
      <c r="X53" s="256">
        <f t="shared" si="30"/>
        <v>0</v>
      </c>
      <c r="Y53" s="257">
        <v>2300</v>
      </c>
      <c r="Z53" s="260">
        <f t="shared" si="31"/>
        <v>0</v>
      </c>
      <c r="AA53" s="255">
        <v>2300</v>
      </c>
      <c r="AB53" s="256">
        <f t="shared" si="32"/>
        <v>0</v>
      </c>
      <c r="AC53" s="257">
        <v>2300</v>
      </c>
      <c r="AD53" s="256">
        <f t="shared" si="33"/>
        <v>0</v>
      </c>
      <c r="AE53" s="257">
        <v>2300</v>
      </c>
      <c r="AF53" s="256">
        <f t="shared" si="34"/>
        <v>0</v>
      </c>
      <c r="AG53" s="257">
        <v>2300</v>
      </c>
      <c r="AH53" s="258">
        <f t="shared" si="35"/>
        <v>0</v>
      </c>
      <c r="AI53" s="259">
        <v>3000</v>
      </c>
      <c r="AJ53" s="256">
        <f t="shared" si="36"/>
        <v>0</v>
      </c>
      <c r="AK53" s="257">
        <v>2000</v>
      </c>
      <c r="AL53" s="260">
        <f t="shared" si="37"/>
        <v>0</v>
      </c>
      <c r="AM53" s="255">
        <v>1800</v>
      </c>
      <c r="AN53" s="256">
        <f t="shared" si="38"/>
        <v>0</v>
      </c>
      <c r="AO53" s="257">
        <v>1800</v>
      </c>
      <c r="AP53" s="256">
        <f t="shared" si="39"/>
        <v>0</v>
      </c>
    </row>
    <row r="54" spans="1:42" s="77" customFormat="1" ht="13.5" customHeight="1" x14ac:dyDescent="0.35">
      <c r="A54" s="331" t="s">
        <v>90</v>
      </c>
      <c r="B54" s="330"/>
      <c r="C54" s="330"/>
      <c r="D54" s="330"/>
      <c r="E54" s="330"/>
      <c r="F54" s="330"/>
      <c r="G54" s="330"/>
      <c r="H54" s="330"/>
      <c r="I54" s="330"/>
      <c r="J54" s="76"/>
      <c r="N54" s="78"/>
      <c r="P54" s="78"/>
      <c r="R54" s="78"/>
      <c r="X54" s="78"/>
      <c r="Z54" s="78"/>
      <c r="AF54" s="78"/>
      <c r="AH54" s="78"/>
    </row>
    <row r="55" spans="1:42" x14ac:dyDescent="0.35">
      <c r="A55" s="122" t="s">
        <v>91</v>
      </c>
    </row>
    <row r="56" spans="1:42" x14ac:dyDescent="0.35">
      <c r="A56" s="122" t="s">
        <v>92</v>
      </c>
    </row>
    <row r="57" spans="1:42" x14ac:dyDescent="0.35">
      <c r="A57" s="123" t="s">
        <v>107</v>
      </c>
    </row>
    <row r="58" spans="1:42" x14ac:dyDescent="0.35">
      <c r="A58" s="341"/>
      <c r="B58" s="341"/>
      <c r="C58" s="341"/>
      <c r="D58" s="341"/>
      <c r="E58" s="341"/>
      <c r="F58" s="341"/>
    </row>
    <row r="59" spans="1:42" x14ac:dyDescent="0.35">
      <c r="A59" s="461" t="s">
        <v>111</v>
      </c>
    </row>
    <row r="60" spans="1:42" x14ac:dyDescent="0.35">
      <c r="A60" s="461" t="s">
        <v>112</v>
      </c>
    </row>
  </sheetData>
  <sheetProtection algorithmName="SHA-512" hashValue="0L0DRt/kaaqtE7tnldzF9JwPYHC7A01Ksk36IFDJhFp0yfma/3RMHduiKUJ2hyJZWxciBRlig1htBquP/Lwf/w==" saltValue="DtXkMmmLrDb3Fz4GOn1qYw==" spinCount="100000" sheet="1" objects="1" scenarios="1"/>
  <mergeCells count="129">
    <mergeCell ref="S19:S21"/>
    <mergeCell ref="R19:R21"/>
    <mergeCell ref="Q19:Q21"/>
    <mergeCell ref="P19:P21"/>
    <mergeCell ref="O19:O21"/>
    <mergeCell ref="N19:N21"/>
    <mergeCell ref="AN19:AN21"/>
    <mergeCell ref="AM19:AM21"/>
    <mergeCell ref="AL19:AL21"/>
    <mergeCell ref="A4:D4"/>
    <mergeCell ref="A5:D5"/>
    <mergeCell ref="C6:H6"/>
    <mergeCell ref="A1:D1"/>
    <mergeCell ref="A2:D2"/>
    <mergeCell ref="A3:D3"/>
    <mergeCell ref="M19:M21"/>
    <mergeCell ref="L19:L21"/>
    <mergeCell ref="K19:K21"/>
    <mergeCell ref="J19:J21"/>
    <mergeCell ref="I19:I21"/>
    <mergeCell ref="H19:H21"/>
    <mergeCell ref="G19:G21"/>
    <mergeCell ref="F19:F21"/>
    <mergeCell ref="E19:E21"/>
    <mergeCell ref="D19:D21"/>
    <mergeCell ref="C19:C21"/>
    <mergeCell ref="I7:I9"/>
    <mergeCell ref="J7:J9"/>
    <mergeCell ref="K7:K9"/>
    <mergeCell ref="L7:L9"/>
    <mergeCell ref="M7:M9"/>
    <mergeCell ref="N7:N9"/>
    <mergeCell ref="C7:C9"/>
    <mergeCell ref="D7:D9"/>
    <mergeCell ref="E7:E9"/>
    <mergeCell ref="F7:F9"/>
    <mergeCell ref="G7:G9"/>
    <mergeCell ref="H7:H9"/>
    <mergeCell ref="X7:X9"/>
    <mergeCell ref="Y7:Y9"/>
    <mergeCell ref="Z7:Z9"/>
    <mergeCell ref="O7:O9"/>
    <mergeCell ref="P7:P9"/>
    <mergeCell ref="Q7:Q9"/>
    <mergeCell ref="R7:R9"/>
    <mergeCell ref="S7:S9"/>
    <mergeCell ref="T7:T9"/>
    <mergeCell ref="AM7:AM9"/>
    <mergeCell ref="AN7:AN9"/>
    <mergeCell ref="U7:U9"/>
    <mergeCell ref="V7:V9"/>
    <mergeCell ref="W7:W9"/>
    <mergeCell ref="AO7:AO9"/>
    <mergeCell ref="AP7:AP9"/>
    <mergeCell ref="AG7:AG9"/>
    <mergeCell ref="AH7:AH9"/>
    <mergeCell ref="AI7:AI9"/>
    <mergeCell ref="AJ7:AJ9"/>
    <mergeCell ref="AK7:AK9"/>
    <mergeCell ref="AL7:AL9"/>
    <mergeCell ref="AA7:AA9"/>
    <mergeCell ref="AB7:AB9"/>
    <mergeCell ref="AC7:AC9"/>
    <mergeCell ref="AD7:AD9"/>
    <mergeCell ref="AE7:AE9"/>
    <mergeCell ref="AF7:AF9"/>
    <mergeCell ref="AO19:AO21"/>
    <mergeCell ref="AP19:AP21"/>
    <mergeCell ref="C37:C39"/>
    <mergeCell ref="D37:D39"/>
    <mergeCell ref="E37:E39"/>
    <mergeCell ref="F37:F39"/>
    <mergeCell ref="AF19:AF21"/>
    <mergeCell ref="AG19:AG21"/>
    <mergeCell ref="AH19:AH21"/>
    <mergeCell ref="AI19:AI21"/>
    <mergeCell ref="AJ19:AJ21"/>
    <mergeCell ref="AK19:AK21"/>
    <mergeCell ref="Z19:Z21"/>
    <mergeCell ref="AA19:AA21"/>
    <mergeCell ref="AB19:AB21"/>
    <mergeCell ref="AC19:AC21"/>
    <mergeCell ref="AD19:AD21"/>
    <mergeCell ref="AE19:AE21"/>
    <mergeCell ref="T19:T21"/>
    <mergeCell ref="U19:U21"/>
    <mergeCell ref="V19:V21"/>
    <mergeCell ref="W19:W21"/>
    <mergeCell ref="X19:X21"/>
    <mergeCell ref="Y19:Y21"/>
    <mergeCell ref="G37:G39"/>
    <mergeCell ref="H37:H39"/>
    <mergeCell ref="I37:I39"/>
    <mergeCell ref="J37:J39"/>
    <mergeCell ref="K37:K39"/>
    <mergeCell ref="L37:L39"/>
    <mergeCell ref="AN37:AN39"/>
    <mergeCell ref="AO37:AO39"/>
    <mergeCell ref="AP37:AP39"/>
    <mergeCell ref="AE37:AE39"/>
    <mergeCell ref="AF37:AF39"/>
    <mergeCell ref="AG37:AG39"/>
    <mergeCell ref="AH37:AH39"/>
    <mergeCell ref="AI37:AI39"/>
    <mergeCell ref="AJ37:AJ39"/>
    <mergeCell ref="A58:F58"/>
    <mergeCell ref="A19:B21"/>
    <mergeCell ref="A37:B39"/>
    <mergeCell ref="AK37:AK39"/>
    <mergeCell ref="AL37:AL39"/>
    <mergeCell ref="AM37:AM39"/>
    <mergeCell ref="Y37:Y39"/>
    <mergeCell ref="Z37:Z39"/>
    <mergeCell ref="AA37:AA39"/>
    <mergeCell ref="AB37:AB39"/>
    <mergeCell ref="AC37:AC39"/>
    <mergeCell ref="AD37:AD39"/>
    <mergeCell ref="S37:S39"/>
    <mergeCell ref="T37:T39"/>
    <mergeCell ref="U37:U39"/>
    <mergeCell ref="V37:V39"/>
    <mergeCell ref="W37:W39"/>
    <mergeCell ref="X37:X39"/>
    <mergeCell ref="M37:M39"/>
    <mergeCell ref="N37:N39"/>
    <mergeCell ref="O37:O39"/>
    <mergeCell ref="P37:P39"/>
    <mergeCell ref="Q37:Q39"/>
    <mergeCell ref="R37:R39"/>
  </mergeCell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E2683"/>
  </sheetPr>
  <dimension ref="A1:AP61"/>
  <sheetViews>
    <sheetView showGridLines="0" zoomScaleNormal="100" zoomScaleSheetLayoutView="100" workbookViewId="0">
      <selection activeCell="A58" sqref="A58:XFD58"/>
    </sheetView>
  </sheetViews>
  <sheetFormatPr defaultColWidth="8.81640625" defaultRowHeight="14.5" x14ac:dyDescent="0.35"/>
  <cols>
    <col min="1" max="1" width="29.1796875" style="1" customWidth="1"/>
    <col min="2" max="2" width="9" style="1" customWidth="1"/>
    <col min="3" max="42" width="11.453125" style="1" customWidth="1"/>
    <col min="43" max="16384" width="8.81640625" style="1"/>
  </cols>
  <sheetData>
    <row r="1" spans="1:42" ht="23.25" customHeight="1" x14ac:dyDescent="0.55000000000000004">
      <c r="A1" s="446" t="s">
        <v>79</v>
      </c>
      <c r="B1" s="446"/>
      <c r="C1" s="446"/>
      <c r="D1" s="446"/>
      <c r="E1" s="79"/>
      <c r="F1" s="79"/>
      <c r="G1" s="79"/>
      <c r="H1" s="79"/>
    </row>
    <row r="2" spans="1:42" ht="15.5" x14ac:dyDescent="0.35">
      <c r="A2" s="447" t="s">
        <v>77</v>
      </c>
      <c r="B2" s="447"/>
      <c r="C2" s="447"/>
      <c r="D2" s="447"/>
      <c r="E2" s="80"/>
      <c r="F2" s="80"/>
      <c r="G2" s="80"/>
      <c r="H2" s="80"/>
    </row>
    <row r="3" spans="1:42" ht="15" customHeight="1" x14ac:dyDescent="0.35">
      <c r="A3" s="448" t="s">
        <v>109</v>
      </c>
      <c r="B3" s="448"/>
      <c r="C3" s="448"/>
      <c r="D3" s="448"/>
      <c r="E3" s="81"/>
      <c r="F3" s="81"/>
      <c r="G3" s="81"/>
      <c r="H3" s="81"/>
    </row>
    <row r="4" spans="1:42" ht="25.5" customHeight="1" x14ac:dyDescent="0.35">
      <c r="A4" s="424" t="s">
        <v>80</v>
      </c>
      <c r="B4" s="424"/>
      <c r="C4" s="424"/>
      <c r="D4" s="424"/>
      <c r="E4" s="2"/>
      <c r="F4" s="3"/>
      <c r="G4" s="2"/>
      <c r="H4" s="2"/>
    </row>
    <row r="5" spans="1:42" ht="19.5" customHeight="1" thickBot="1" x14ac:dyDescent="0.4">
      <c r="A5" s="425" t="s">
        <v>102</v>
      </c>
      <c r="B5" s="425"/>
      <c r="C5" s="426"/>
      <c r="D5" s="426"/>
      <c r="E5" s="2"/>
      <c r="F5" s="3"/>
      <c r="G5" s="2"/>
      <c r="H5" s="2"/>
    </row>
    <row r="6" spans="1:42" ht="29.5" thickBot="1" x14ac:dyDescent="0.6">
      <c r="A6" s="96" t="s">
        <v>81</v>
      </c>
      <c r="B6" s="93">
        <v>0</v>
      </c>
      <c r="C6" s="427"/>
      <c r="D6" s="427"/>
      <c r="E6" s="427"/>
      <c r="F6" s="427"/>
      <c r="G6" s="427"/>
      <c r="H6" s="427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6" customFormat="1" ht="15" customHeight="1" x14ac:dyDescent="0.35">
      <c r="A7" s="4" t="s">
        <v>66</v>
      </c>
      <c r="B7" s="5">
        <f>B6/10*250</f>
        <v>0</v>
      </c>
      <c r="C7" s="410" t="s">
        <v>23</v>
      </c>
      <c r="D7" s="408" t="s">
        <v>93</v>
      </c>
      <c r="E7" s="442" t="s">
        <v>24</v>
      </c>
      <c r="F7" s="444" t="s">
        <v>94</v>
      </c>
      <c r="G7" s="440" t="s">
        <v>25</v>
      </c>
      <c r="H7" s="420" t="s">
        <v>26</v>
      </c>
      <c r="I7" s="434" t="s">
        <v>27</v>
      </c>
      <c r="J7" s="436" t="s">
        <v>28</v>
      </c>
      <c r="K7" s="438" t="s">
        <v>29</v>
      </c>
      <c r="L7" s="388" t="s">
        <v>30</v>
      </c>
      <c r="M7" s="390" t="s">
        <v>71</v>
      </c>
      <c r="N7" s="392" t="s">
        <v>31</v>
      </c>
      <c r="O7" s="370" t="s">
        <v>32</v>
      </c>
      <c r="P7" s="396" t="s">
        <v>33</v>
      </c>
      <c r="Q7" s="398" t="s">
        <v>34</v>
      </c>
      <c r="R7" s="400" t="s">
        <v>35</v>
      </c>
      <c r="S7" s="402" t="s">
        <v>36</v>
      </c>
      <c r="T7" s="404" t="s">
        <v>37</v>
      </c>
      <c r="U7" s="410" t="s">
        <v>38</v>
      </c>
      <c r="V7" s="408" t="s">
        <v>39</v>
      </c>
      <c r="W7" s="366" t="s">
        <v>40</v>
      </c>
      <c r="X7" s="368" t="s">
        <v>41</v>
      </c>
      <c r="Y7" s="422" t="s">
        <v>42</v>
      </c>
      <c r="Z7" s="394" t="s">
        <v>43</v>
      </c>
      <c r="AA7" s="382" t="s">
        <v>44</v>
      </c>
      <c r="AB7" s="384" t="s">
        <v>45</v>
      </c>
      <c r="AC7" s="386" t="s">
        <v>46</v>
      </c>
      <c r="AD7" s="388" t="s">
        <v>47</v>
      </c>
      <c r="AE7" s="390" t="s">
        <v>48</v>
      </c>
      <c r="AF7" s="392" t="s">
        <v>49</v>
      </c>
      <c r="AG7" s="370" t="s">
        <v>50</v>
      </c>
      <c r="AH7" s="372" t="s">
        <v>51</v>
      </c>
      <c r="AI7" s="374" t="s">
        <v>52</v>
      </c>
      <c r="AJ7" s="376" t="s">
        <v>53</v>
      </c>
      <c r="AK7" s="378" t="s">
        <v>54</v>
      </c>
      <c r="AL7" s="380" t="s">
        <v>55</v>
      </c>
      <c r="AM7" s="406" t="s">
        <v>56</v>
      </c>
      <c r="AN7" s="408" t="s">
        <v>57</v>
      </c>
      <c r="AO7" s="366" t="s">
        <v>58</v>
      </c>
      <c r="AP7" s="368" t="s">
        <v>59</v>
      </c>
    </row>
    <row r="8" spans="1:42" ht="15" customHeight="1" thickBot="1" x14ac:dyDescent="0.4">
      <c r="A8" s="7" t="s">
        <v>83</v>
      </c>
      <c r="B8" s="97">
        <f>B7/250</f>
        <v>0</v>
      </c>
      <c r="C8" s="410"/>
      <c r="D8" s="408"/>
      <c r="E8" s="442"/>
      <c r="F8" s="444"/>
      <c r="G8" s="440"/>
      <c r="H8" s="420"/>
      <c r="I8" s="434"/>
      <c r="J8" s="436"/>
      <c r="K8" s="438"/>
      <c r="L8" s="388"/>
      <c r="M8" s="390"/>
      <c r="N8" s="392"/>
      <c r="O8" s="370"/>
      <c r="P8" s="396"/>
      <c r="Q8" s="398"/>
      <c r="R8" s="400"/>
      <c r="S8" s="402"/>
      <c r="T8" s="404"/>
      <c r="U8" s="410"/>
      <c r="V8" s="408"/>
      <c r="W8" s="366"/>
      <c r="X8" s="368"/>
      <c r="Y8" s="422"/>
      <c r="Z8" s="394"/>
      <c r="AA8" s="382"/>
      <c r="AB8" s="384"/>
      <c r="AC8" s="386"/>
      <c r="AD8" s="388"/>
      <c r="AE8" s="390"/>
      <c r="AF8" s="392"/>
      <c r="AG8" s="370"/>
      <c r="AH8" s="372"/>
      <c r="AI8" s="374"/>
      <c r="AJ8" s="376"/>
      <c r="AK8" s="378"/>
      <c r="AL8" s="380"/>
      <c r="AM8" s="406"/>
      <c r="AN8" s="408"/>
      <c r="AO8" s="366"/>
      <c r="AP8" s="368"/>
    </row>
    <row r="9" spans="1:42" ht="30.75" customHeight="1" thickBot="1" x14ac:dyDescent="0.4">
      <c r="A9" s="82" t="s">
        <v>61</v>
      </c>
      <c r="B9" s="83">
        <f>B6*110/10</f>
        <v>0</v>
      </c>
      <c r="C9" s="411"/>
      <c r="D9" s="409"/>
      <c r="E9" s="443"/>
      <c r="F9" s="445"/>
      <c r="G9" s="441"/>
      <c r="H9" s="421"/>
      <c r="I9" s="435"/>
      <c r="J9" s="437"/>
      <c r="K9" s="439"/>
      <c r="L9" s="389"/>
      <c r="M9" s="391"/>
      <c r="N9" s="393"/>
      <c r="O9" s="371"/>
      <c r="P9" s="397"/>
      <c r="Q9" s="399"/>
      <c r="R9" s="401"/>
      <c r="S9" s="403"/>
      <c r="T9" s="405"/>
      <c r="U9" s="411"/>
      <c r="V9" s="409"/>
      <c r="W9" s="367"/>
      <c r="X9" s="369"/>
      <c r="Y9" s="423"/>
      <c r="Z9" s="395"/>
      <c r="AA9" s="383"/>
      <c r="AB9" s="385"/>
      <c r="AC9" s="387"/>
      <c r="AD9" s="389"/>
      <c r="AE9" s="391"/>
      <c r="AF9" s="393"/>
      <c r="AG9" s="371"/>
      <c r="AH9" s="373"/>
      <c r="AI9" s="375"/>
      <c r="AJ9" s="377"/>
      <c r="AK9" s="379"/>
      <c r="AL9" s="381"/>
      <c r="AM9" s="407"/>
      <c r="AN9" s="409"/>
      <c r="AO9" s="367"/>
      <c r="AP9" s="369"/>
    </row>
    <row r="10" spans="1:42" s="11" customFormat="1" ht="15" customHeight="1" x14ac:dyDescent="0.25">
      <c r="A10" s="9" t="s">
        <v>87</v>
      </c>
      <c r="B10" s="10">
        <f>B6</f>
        <v>0</v>
      </c>
      <c r="C10" s="124">
        <v>13</v>
      </c>
      <c r="D10" s="105">
        <f>B10/C10</f>
        <v>0</v>
      </c>
      <c r="E10" s="129">
        <v>19</v>
      </c>
      <c r="F10" s="15">
        <f>B10/E10</f>
        <v>0</v>
      </c>
      <c r="G10" s="130">
        <v>34</v>
      </c>
      <c r="H10" s="16">
        <f>B10/G10</f>
        <v>0</v>
      </c>
      <c r="I10" s="131">
        <v>34</v>
      </c>
      <c r="J10" s="17">
        <f>B10/I10</f>
        <v>0</v>
      </c>
      <c r="K10" s="132">
        <v>52</v>
      </c>
      <c r="L10" s="18">
        <f>B10/K10</f>
        <v>0</v>
      </c>
      <c r="M10" s="131">
        <v>46</v>
      </c>
      <c r="N10" s="18">
        <f>B10/M10</f>
        <v>0</v>
      </c>
      <c r="O10" s="131">
        <v>71</v>
      </c>
      <c r="P10" s="18">
        <f>$B10/O10</f>
        <v>0</v>
      </c>
      <c r="Q10" s="131">
        <v>71</v>
      </c>
      <c r="R10" s="19">
        <f>$B10/Q10</f>
        <v>0</v>
      </c>
      <c r="S10" s="130">
        <v>56</v>
      </c>
      <c r="T10" s="18">
        <f>B10/S10</f>
        <v>0</v>
      </c>
      <c r="U10" s="131">
        <v>46</v>
      </c>
      <c r="V10" s="18">
        <f>B10/U10</f>
        <v>0</v>
      </c>
      <c r="W10" s="131">
        <v>71</v>
      </c>
      <c r="X10" s="18">
        <f>$B10/W10</f>
        <v>0</v>
      </c>
      <c r="Y10" s="131">
        <v>71</v>
      </c>
      <c r="Z10" s="20">
        <f>$B10/Y10</f>
        <v>0</v>
      </c>
      <c r="AA10" s="132">
        <v>56</v>
      </c>
      <c r="AB10" s="18">
        <f>B10/AA10</f>
        <v>0</v>
      </c>
      <c r="AC10" s="131">
        <v>46</v>
      </c>
      <c r="AD10" s="18">
        <f>B10/AC10</f>
        <v>0</v>
      </c>
      <c r="AE10" s="131">
        <v>71</v>
      </c>
      <c r="AF10" s="18">
        <f>$B10/AE10</f>
        <v>0</v>
      </c>
      <c r="AG10" s="131">
        <v>71</v>
      </c>
      <c r="AH10" s="19">
        <f>$B10/AG10</f>
        <v>0</v>
      </c>
      <c r="AI10" s="130">
        <v>56</v>
      </c>
      <c r="AJ10" s="18">
        <f>B10/AI10</f>
        <v>0</v>
      </c>
      <c r="AK10" s="131">
        <v>46</v>
      </c>
      <c r="AL10" s="20">
        <f>B10/AK10</f>
        <v>0</v>
      </c>
      <c r="AM10" s="132">
        <v>56</v>
      </c>
      <c r="AN10" s="18">
        <f>B10/AM10</f>
        <v>0</v>
      </c>
      <c r="AO10" s="131">
        <v>46</v>
      </c>
      <c r="AP10" s="18">
        <f>B10/AO10</f>
        <v>0</v>
      </c>
    </row>
    <row r="11" spans="1:42" s="11" customFormat="1" ht="15" customHeight="1" x14ac:dyDescent="0.25">
      <c r="A11" s="12" t="s">
        <v>69</v>
      </c>
      <c r="B11" s="13">
        <f>B6*18/10</f>
        <v>0</v>
      </c>
      <c r="C11" s="133"/>
      <c r="D11" s="14"/>
      <c r="E11" s="134"/>
      <c r="F11" s="15"/>
      <c r="G11" s="135"/>
      <c r="H11" s="16"/>
      <c r="I11" s="136"/>
      <c r="J11" s="17"/>
      <c r="K11" s="137"/>
      <c r="L11" s="18"/>
      <c r="M11" s="136"/>
      <c r="N11" s="18"/>
      <c r="O11" s="136"/>
      <c r="P11" s="18"/>
      <c r="Q11" s="136"/>
      <c r="R11" s="19"/>
      <c r="S11" s="135"/>
      <c r="T11" s="18"/>
      <c r="U11" s="136"/>
      <c r="V11" s="18"/>
      <c r="W11" s="136"/>
      <c r="X11" s="18"/>
      <c r="Y11" s="136"/>
      <c r="Z11" s="20"/>
      <c r="AA11" s="137"/>
      <c r="AB11" s="18"/>
      <c r="AC11" s="136"/>
      <c r="AD11" s="18"/>
      <c r="AE11" s="136"/>
      <c r="AF11" s="18"/>
      <c r="AG11" s="136"/>
      <c r="AH11" s="19"/>
      <c r="AI11" s="135"/>
      <c r="AJ11" s="18"/>
      <c r="AK11" s="136"/>
      <c r="AL11" s="20"/>
      <c r="AM11" s="137"/>
      <c r="AN11" s="18"/>
      <c r="AO11" s="136"/>
      <c r="AP11" s="18"/>
    </row>
    <row r="12" spans="1:42" s="22" customFormat="1" ht="15" customHeight="1" x14ac:dyDescent="0.25">
      <c r="A12" s="98" t="s">
        <v>62</v>
      </c>
      <c r="B12" s="21">
        <f>B6*4/10</f>
        <v>0</v>
      </c>
      <c r="C12" s="138"/>
      <c r="D12" s="139"/>
      <c r="E12" s="140"/>
      <c r="F12" s="141"/>
      <c r="G12" s="142"/>
      <c r="H12" s="143"/>
      <c r="I12" s="144"/>
      <c r="J12" s="145"/>
      <c r="K12" s="146"/>
      <c r="L12" s="147"/>
      <c r="M12" s="148"/>
      <c r="N12" s="149"/>
      <c r="O12" s="148"/>
      <c r="P12" s="149"/>
      <c r="Q12" s="148"/>
      <c r="R12" s="150"/>
      <c r="S12" s="151"/>
      <c r="T12" s="147"/>
      <c r="U12" s="148"/>
      <c r="V12" s="149"/>
      <c r="W12" s="148"/>
      <c r="X12" s="149"/>
      <c r="Y12" s="148"/>
      <c r="Z12" s="152"/>
      <c r="AA12" s="146"/>
      <c r="AB12" s="147"/>
      <c r="AC12" s="148"/>
      <c r="AD12" s="149"/>
      <c r="AE12" s="148"/>
      <c r="AF12" s="149"/>
      <c r="AG12" s="148"/>
      <c r="AH12" s="150"/>
      <c r="AI12" s="151"/>
      <c r="AJ12" s="149"/>
      <c r="AK12" s="148"/>
      <c r="AL12" s="152"/>
      <c r="AM12" s="146"/>
      <c r="AN12" s="149"/>
      <c r="AO12" s="148"/>
      <c r="AP12" s="147"/>
    </row>
    <row r="13" spans="1:42" s="22" customFormat="1" ht="15" customHeight="1" x14ac:dyDescent="0.25">
      <c r="A13" s="100" t="s">
        <v>84</v>
      </c>
      <c r="B13" s="103">
        <f>B6*0.4/10</f>
        <v>0</v>
      </c>
      <c r="C13" s="138"/>
      <c r="D13" s="139"/>
      <c r="E13" s="140"/>
      <c r="F13" s="141"/>
      <c r="G13" s="142"/>
      <c r="H13" s="143"/>
      <c r="I13" s="144"/>
      <c r="J13" s="145"/>
      <c r="K13" s="146"/>
      <c r="L13" s="147"/>
      <c r="M13" s="148"/>
      <c r="N13" s="149"/>
      <c r="O13" s="148"/>
      <c r="P13" s="149"/>
      <c r="Q13" s="148"/>
      <c r="R13" s="150"/>
      <c r="S13" s="151"/>
      <c r="T13" s="147"/>
      <c r="U13" s="148"/>
      <c r="V13" s="149"/>
      <c r="W13" s="148"/>
      <c r="X13" s="149"/>
      <c r="Y13" s="148"/>
      <c r="Z13" s="152"/>
      <c r="AA13" s="146"/>
      <c r="AB13" s="147"/>
      <c r="AC13" s="148"/>
      <c r="AD13" s="149"/>
      <c r="AE13" s="148"/>
      <c r="AF13" s="149"/>
      <c r="AG13" s="148"/>
      <c r="AH13" s="150"/>
      <c r="AI13" s="151"/>
      <c r="AJ13" s="149"/>
      <c r="AK13" s="148"/>
      <c r="AL13" s="152"/>
      <c r="AM13" s="146"/>
      <c r="AN13" s="149"/>
      <c r="AO13" s="148"/>
      <c r="AP13" s="147"/>
    </row>
    <row r="14" spans="1:42" s="22" customFormat="1" ht="15" customHeight="1" x14ac:dyDescent="0.25">
      <c r="A14" s="100" t="s">
        <v>85</v>
      </c>
      <c r="B14" s="101">
        <f>B6*2.4/10</f>
        <v>0</v>
      </c>
      <c r="C14" s="138"/>
      <c r="D14" s="139"/>
      <c r="E14" s="140"/>
      <c r="F14" s="141"/>
      <c r="G14" s="142"/>
      <c r="H14" s="143"/>
      <c r="I14" s="144"/>
      <c r="J14" s="145"/>
      <c r="K14" s="146"/>
      <c r="L14" s="147"/>
      <c r="M14" s="148"/>
      <c r="N14" s="149"/>
      <c r="O14" s="148"/>
      <c r="P14" s="149"/>
      <c r="Q14" s="148"/>
      <c r="R14" s="150"/>
      <c r="S14" s="151"/>
      <c r="T14" s="147"/>
      <c r="U14" s="148"/>
      <c r="V14" s="149"/>
      <c r="W14" s="148"/>
      <c r="X14" s="149"/>
      <c r="Y14" s="148"/>
      <c r="Z14" s="152"/>
      <c r="AA14" s="146"/>
      <c r="AB14" s="147"/>
      <c r="AC14" s="148"/>
      <c r="AD14" s="149"/>
      <c r="AE14" s="148"/>
      <c r="AF14" s="149"/>
      <c r="AG14" s="148"/>
      <c r="AH14" s="150"/>
      <c r="AI14" s="151"/>
      <c r="AJ14" s="149"/>
      <c r="AK14" s="148"/>
      <c r="AL14" s="152"/>
      <c r="AM14" s="146"/>
      <c r="AN14" s="149"/>
      <c r="AO14" s="148"/>
      <c r="AP14" s="147"/>
    </row>
    <row r="15" spans="1:42" s="22" customFormat="1" ht="15" customHeight="1" x14ac:dyDescent="0.25">
      <c r="A15" s="100" t="s">
        <v>86</v>
      </c>
      <c r="B15" s="101">
        <f>B6*1.2/10</f>
        <v>0</v>
      </c>
      <c r="C15" s="138"/>
      <c r="D15" s="139"/>
      <c r="E15" s="140"/>
      <c r="F15" s="141"/>
      <c r="G15" s="142"/>
      <c r="H15" s="143"/>
      <c r="I15" s="144"/>
      <c r="J15" s="145"/>
      <c r="K15" s="146"/>
      <c r="L15" s="147"/>
      <c r="M15" s="148"/>
      <c r="N15" s="149"/>
      <c r="O15" s="148"/>
      <c r="P15" s="149"/>
      <c r="Q15" s="148"/>
      <c r="R15" s="150"/>
      <c r="S15" s="151"/>
      <c r="T15" s="147"/>
      <c r="U15" s="148"/>
      <c r="V15" s="149"/>
      <c r="W15" s="148"/>
      <c r="X15" s="149"/>
      <c r="Y15" s="148"/>
      <c r="Z15" s="152"/>
      <c r="AA15" s="146"/>
      <c r="AB15" s="147"/>
      <c r="AC15" s="148"/>
      <c r="AD15" s="149"/>
      <c r="AE15" s="148"/>
      <c r="AF15" s="149"/>
      <c r="AG15" s="148"/>
      <c r="AH15" s="150"/>
      <c r="AI15" s="151"/>
      <c r="AJ15" s="149"/>
      <c r="AK15" s="148"/>
      <c r="AL15" s="152"/>
      <c r="AM15" s="146"/>
      <c r="AN15" s="149"/>
      <c r="AO15" s="148"/>
      <c r="AP15" s="147"/>
    </row>
    <row r="16" spans="1:42" s="22" customFormat="1" ht="15" customHeight="1" x14ac:dyDescent="0.25">
      <c r="A16" s="23" t="s">
        <v>68</v>
      </c>
      <c r="B16" s="24">
        <f>B6*60/10</f>
        <v>0</v>
      </c>
      <c r="C16" s="153"/>
      <c r="D16" s="154"/>
      <c r="E16" s="155"/>
      <c r="F16" s="141"/>
      <c r="G16" s="142"/>
      <c r="H16" s="143"/>
      <c r="I16" s="144"/>
      <c r="J16" s="145"/>
      <c r="K16" s="146"/>
      <c r="L16" s="147"/>
      <c r="M16" s="148"/>
      <c r="N16" s="149"/>
      <c r="O16" s="148"/>
      <c r="P16" s="149"/>
      <c r="Q16" s="148"/>
      <c r="R16" s="150"/>
      <c r="S16" s="151"/>
      <c r="T16" s="147"/>
      <c r="U16" s="148"/>
      <c r="V16" s="149"/>
      <c r="W16" s="148"/>
      <c r="X16" s="149"/>
      <c r="Y16" s="148"/>
      <c r="Z16" s="152"/>
      <c r="AA16" s="146"/>
      <c r="AB16" s="147"/>
      <c r="AC16" s="148"/>
      <c r="AD16" s="149"/>
      <c r="AE16" s="148"/>
      <c r="AF16" s="149"/>
      <c r="AG16" s="148"/>
      <c r="AH16" s="150"/>
      <c r="AI16" s="151"/>
      <c r="AJ16" s="149"/>
      <c r="AK16" s="148"/>
      <c r="AL16" s="152"/>
      <c r="AM16" s="146"/>
      <c r="AN16" s="149"/>
      <c r="AO16" s="148"/>
      <c r="AP16" s="147"/>
    </row>
    <row r="17" spans="1:42" s="22" customFormat="1" ht="15" customHeight="1" x14ac:dyDescent="0.25">
      <c r="A17" s="84" t="s">
        <v>67</v>
      </c>
      <c r="B17" s="85">
        <f>B6*15/10</f>
        <v>0</v>
      </c>
      <c r="C17" s="156"/>
      <c r="D17" s="86"/>
      <c r="E17" s="157"/>
      <c r="F17" s="87"/>
      <c r="G17" s="158"/>
      <c r="H17" s="88"/>
      <c r="I17" s="159"/>
      <c r="J17" s="89"/>
      <c r="K17" s="160"/>
      <c r="L17" s="90"/>
      <c r="M17" s="159"/>
      <c r="N17" s="90"/>
      <c r="O17" s="159"/>
      <c r="P17" s="90"/>
      <c r="Q17" s="159"/>
      <c r="R17" s="91"/>
      <c r="S17" s="158"/>
      <c r="T17" s="90"/>
      <c r="U17" s="159"/>
      <c r="V17" s="90"/>
      <c r="W17" s="159"/>
      <c r="X17" s="90"/>
      <c r="Y17" s="159"/>
      <c r="Z17" s="92"/>
      <c r="AA17" s="160"/>
      <c r="AB17" s="90"/>
      <c r="AC17" s="159"/>
      <c r="AD17" s="90"/>
      <c r="AE17" s="159"/>
      <c r="AF17" s="90"/>
      <c r="AG17" s="159"/>
      <c r="AH17" s="91"/>
      <c r="AI17" s="158"/>
      <c r="AJ17" s="90"/>
      <c r="AK17" s="159"/>
      <c r="AL17" s="92"/>
      <c r="AM17" s="160"/>
      <c r="AN17" s="90"/>
      <c r="AO17" s="159"/>
      <c r="AP17" s="90"/>
    </row>
    <row r="18" spans="1:42" s="11" customFormat="1" ht="15" customHeight="1" x14ac:dyDescent="0.25">
      <c r="A18" s="25" t="s">
        <v>63</v>
      </c>
      <c r="B18" s="10">
        <f>B6*8.5/10</f>
        <v>0</v>
      </c>
      <c r="C18" s="128">
        <v>130</v>
      </c>
      <c r="D18" s="14">
        <f>B18/C18</f>
        <v>0</v>
      </c>
      <c r="E18" s="161">
        <v>130</v>
      </c>
      <c r="F18" s="106">
        <f>B18/E18</f>
        <v>0</v>
      </c>
      <c r="G18" s="162">
        <v>130</v>
      </c>
      <c r="H18" s="48">
        <f>B18/G18</f>
        <v>0</v>
      </c>
      <c r="I18" s="163">
        <v>130</v>
      </c>
      <c r="J18" s="49">
        <f>B18/I18</f>
        <v>0</v>
      </c>
      <c r="K18" s="164">
        <v>130</v>
      </c>
      <c r="L18" s="50">
        <f>B18/K18</f>
        <v>0</v>
      </c>
      <c r="M18" s="163">
        <v>130</v>
      </c>
      <c r="N18" s="50">
        <f>B18/M18</f>
        <v>0</v>
      </c>
      <c r="O18" s="163">
        <v>175</v>
      </c>
      <c r="P18" s="50">
        <f>$B18/O18</f>
        <v>0</v>
      </c>
      <c r="Q18" s="163">
        <v>210</v>
      </c>
      <c r="R18" s="51">
        <f>$B18/Q18</f>
        <v>0</v>
      </c>
      <c r="S18" s="162">
        <v>130</v>
      </c>
      <c r="T18" s="50">
        <f>B18/S18</f>
        <v>0</v>
      </c>
      <c r="U18" s="163">
        <v>130</v>
      </c>
      <c r="V18" s="50">
        <f>B18/U18</f>
        <v>0</v>
      </c>
      <c r="W18" s="163">
        <v>175</v>
      </c>
      <c r="X18" s="50">
        <f>$B18/W18</f>
        <v>0</v>
      </c>
      <c r="Y18" s="163">
        <v>210</v>
      </c>
      <c r="Z18" s="52">
        <f>$B18/Y18</f>
        <v>0</v>
      </c>
      <c r="AA18" s="164">
        <v>130</v>
      </c>
      <c r="AB18" s="50">
        <f>B18/AA18</f>
        <v>0</v>
      </c>
      <c r="AC18" s="163">
        <v>130</v>
      </c>
      <c r="AD18" s="50">
        <f>B18/AC18</f>
        <v>0</v>
      </c>
      <c r="AE18" s="163">
        <v>175</v>
      </c>
      <c r="AF18" s="50">
        <f>$B18/AE18</f>
        <v>0</v>
      </c>
      <c r="AG18" s="163">
        <v>210</v>
      </c>
      <c r="AH18" s="51">
        <f>$B18/AG18</f>
        <v>0</v>
      </c>
      <c r="AI18" s="162">
        <v>130</v>
      </c>
      <c r="AJ18" s="50">
        <f>B18/AI18</f>
        <v>0</v>
      </c>
      <c r="AK18" s="163">
        <v>130</v>
      </c>
      <c r="AL18" s="52">
        <f>B18/AK18</f>
        <v>0</v>
      </c>
      <c r="AM18" s="164">
        <v>130</v>
      </c>
      <c r="AN18" s="50">
        <f>B18/AM18</f>
        <v>0</v>
      </c>
      <c r="AO18" s="163">
        <v>130</v>
      </c>
      <c r="AP18" s="50">
        <f>B18/AO18</f>
        <v>0</v>
      </c>
    </row>
    <row r="19" spans="1:42" s="11" customFormat="1" ht="15" customHeight="1" thickBot="1" x14ac:dyDescent="0.3">
      <c r="A19" s="26" t="s">
        <v>70</v>
      </c>
      <c r="B19" s="104">
        <f>B6*0.93/10</f>
        <v>0</v>
      </c>
      <c r="C19" s="165">
        <v>19</v>
      </c>
      <c r="D19" s="28">
        <f>B19/C19</f>
        <v>0</v>
      </c>
      <c r="E19" s="166">
        <v>25</v>
      </c>
      <c r="F19" s="29">
        <f>B19/E19</f>
        <v>0</v>
      </c>
      <c r="G19" s="167">
        <v>31</v>
      </c>
      <c r="H19" s="30">
        <f>B19/G19</f>
        <v>0</v>
      </c>
      <c r="I19" s="168">
        <v>26</v>
      </c>
      <c r="J19" s="31">
        <f>B19/I19</f>
        <v>0</v>
      </c>
      <c r="K19" s="169">
        <v>38</v>
      </c>
      <c r="L19" s="32">
        <f>B19/K19</f>
        <v>0</v>
      </c>
      <c r="M19" s="168">
        <v>26</v>
      </c>
      <c r="N19" s="32">
        <f>B19/M19</f>
        <v>0</v>
      </c>
      <c r="O19" s="168">
        <v>28</v>
      </c>
      <c r="P19" s="32">
        <f>$B19/O19</f>
        <v>0</v>
      </c>
      <c r="Q19" s="168">
        <v>29</v>
      </c>
      <c r="R19" s="33">
        <f>$B19/Q19</f>
        <v>0</v>
      </c>
      <c r="S19" s="167">
        <v>38</v>
      </c>
      <c r="T19" s="32">
        <f>B19/S19</f>
        <v>0</v>
      </c>
      <c r="U19" s="168">
        <v>25</v>
      </c>
      <c r="V19" s="32">
        <f>B19/U19</f>
        <v>0</v>
      </c>
      <c r="W19" s="168">
        <v>28</v>
      </c>
      <c r="X19" s="32">
        <f>$B19/W19</f>
        <v>0</v>
      </c>
      <c r="Y19" s="168">
        <v>29</v>
      </c>
      <c r="Z19" s="34">
        <f>$B19/Y19</f>
        <v>0</v>
      </c>
      <c r="AA19" s="169">
        <v>38</v>
      </c>
      <c r="AB19" s="32">
        <f>B19/AA19</f>
        <v>0</v>
      </c>
      <c r="AC19" s="168">
        <v>25</v>
      </c>
      <c r="AD19" s="32">
        <f>B19/AC19</f>
        <v>0</v>
      </c>
      <c r="AE19" s="168">
        <v>28</v>
      </c>
      <c r="AF19" s="32">
        <f>$B19/AE19</f>
        <v>0</v>
      </c>
      <c r="AG19" s="168">
        <v>29</v>
      </c>
      <c r="AH19" s="33">
        <f>$B19/AG19</f>
        <v>0</v>
      </c>
      <c r="AI19" s="167">
        <v>30</v>
      </c>
      <c r="AJ19" s="32">
        <f>B19/AI19</f>
        <v>0</v>
      </c>
      <c r="AK19" s="168">
        <v>21</v>
      </c>
      <c r="AL19" s="34">
        <f>B19/AK19</f>
        <v>0</v>
      </c>
      <c r="AM19" s="169">
        <v>30</v>
      </c>
      <c r="AN19" s="32">
        <f>B19/AM19</f>
        <v>0</v>
      </c>
      <c r="AO19" s="168">
        <v>21</v>
      </c>
      <c r="AP19" s="32">
        <f>B19/AO19</f>
        <v>0</v>
      </c>
    </row>
    <row r="20" spans="1:42" s="293" customFormat="1" ht="8.15" customHeight="1" x14ac:dyDescent="0.35">
      <c r="A20" s="348" t="s">
        <v>64</v>
      </c>
      <c r="B20" s="349"/>
      <c r="C20" s="354"/>
      <c r="D20" s="357"/>
      <c r="E20" s="354"/>
      <c r="F20" s="363"/>
      <c r="G20" s="354"/>
      <c r="H20" s="357"/>
      <c r="I20" s="354"/>
      <c r="J20" s="357"/>
      <c r="K20" s="354"/>
      <c r="L20" s="357"/>
      <c r="M20" s="354"/>
      <c r="N20" s="357"/>
      <c r="O20" s="354"/>
      <c r="P20" s="357"/>
      <c r="Q20" s="354"/>
      <c r="R20" s="357"/>
      <c r="S20" s="354"/>
      <c r="T20" s="357"/>
      <c r="U20" s="354"/>
      <c r="V20" s="357"/>
      <c r="W20" s="354"/>
      <c r="X20" s="357"/>
      <c r="Y20" s="354"/>
      <c r="Z20" s="357"/>
      <c r="AA20" s="354"/>
      <c r="AB20" s="357"/>
      <c r="AC20" s="354"/>
      <c r="AD20" s="357"/>
      <c r="AE20" s="354"/>
      <c r="AF20" s="357"/>
      <c r="AG20" s="354"/>
      <c r="AH20" s="357"/>
      <c r="AI20" s="354"/>
      <c r="AJ20" s="357"/>
      <c r="AK20" s="354"/>
      <c r="AL20" s="357"/>
      <c r="AM20" s="354"/>
      <c r="AN20" s="357"/>
      <c r="AO20" s="354"/>
      <c r="AP20" s="360"/>
    </row>
    <row r="21" spans="1:42" s="293" customFormat="1" ht="8.15" customHeight="1" x14ac:dyDescent="0.35">
      <c r="A21" s="350"/>
      <c r="B21" s="351"/>
      <c r="C21" s="355"/>
      <c r="D21" s="358"/>
      <c r="E21" s="355"/>
      <c r="F21" s="364"/>
      <c r="G21" s="355"/>
      <c r="H21" s="358"/>
      <c r="I21" s="355"/>
      <c r="J21" s="358"/>
      <c r="K21" s="355"/>
      <c r="L21" s="358"/>
      <c r="M21" s="355"/>
      <c r="N21" s="358"/>
      <c r="O21" s="355"/>
      <c r="P21" s="358"/>
      <c r="Q21" s="355"/>
      <c r="R21" s="358"/>
      <c r="S21" s="355"/>
      <c r="T21" s="358"/>
      <c r="U21" s="355"/>
      <c r="V21" s="358"/>
      <c r="W21" s="355"/>
      <c r="X21" s="358"/>
      <c r="Y21" s="355"/>
      <c r="Z21" s="358"/>
      <c r="AA21" s="355"/>
      <c r="AB21" s="358"/>
      <c r="AC21" s="355"/>
      <c r="AD21" s="358"/>
      <c r="AE21" s="355"/>
      <c r="AF21" s="358"/>
      <c r="AG21" s="355"/>
      <c r="AH21" s="358"/>
      <c r="AI21" s="355"/>
      <c r="AJ21" s="358"/>
      <c r="AK21" s="355"/>
      <c r="AL21" s="358"/>
      <c r="AM21" s="355"/>
      <c r="AN21" s="358"/>
      <c r="AO21" s="355"/>
      <c r="AP21" s="361"/>
    </row>
    <row r="22" spans="1:42" s="293" customFormat="1" ht="13.5" customHeight="1" thickBot="1" x14ac:dyDescent="0.4">
      <c r="A22" s="352"/>
      <c r="B22" s="353"/>
      <c r="C22" s="356"/>
      <c r="D22" s="359"/>
      <c r="E22" s="356"/>
      <c r="F22" s="365"/>
      <c r="G22" s="356"/>
      <c r="H22" s="359"/>
      <c r="I22" s="356"/>
      <c r="J22" s="359"/>
      <c r="K22" s="356"/>
      <c r="L22" s="359"/>
      <c r="M22" s="356"/>
      <c r="N22" s="359"/>
      <c r="O22" s="356"/>
      <c r="P22" s="359"/>
      <c r="Q22" s="356"/>
      <c r="R22" s="359"/>
      <c r="S22" s="356"/>
      <c r="T22" s="359"/>
      <c r="U22" s="356"/>
      <c r="V22" s="359"/>
      <c r="W22" s="356"/>
      <c r="X22" s="359"/>
      <c r="Y22" s="356"/>
      <c r="Z22" s="359"/>
      <c r="AA22" s="356"/>
      <c r="AB22" s="359"/>
      <c r="AC22" s="356"/>
      <c r="AD22" s="359"/>
      <c r="AE22" s="356"/>
      <c r="AF22" s="359"/>
      <c r="AG22" s="356"/>
      <c r="AH22" s="359"/>
      <c r="AI22" s="356"/>
      <c r="AJ22" s="359"/>
      <c r="AK22" s="356"/>
      <c r="AL22" s="359"/>
      <c r="AM22" s="356"/>
      <c r="AN22" s="359"/>
      <c r="AO22" s="356"/>
      <c r="AP22" s="362"/>
    </row>
    <row r="23" spans="1:42" ht="15" customHeight="1" x14ac:dyDescent="0.35">
      <c r="A23" s="35" t="s">
        <v>0</v>
      </c>
      <c r="B23" s="36">
        <f>B6*200/10</f>
        <v>0</v>
      </c>
      <c r="C23" s="294">
        <v>300</v>
      </c>
      <c r="D23" s="111">
        <f>B23/C23</f>
        <v>0</v>
      </c>
      <c r="E23" s="170">
        <v>400</v>
      </c>
      <c r="F23" s="117">
        <f>B23/E23</f>
        <v>0</v>
      </c>
      <c r="G23" s="226">
        <v>600</v>
      </c>
      <c r="H23" s="118">
        <f>B23/G23</f>
        <v>0</v>
      </c>
      <c r="I23" s="227">
        <v>600</v>
      </c>
      <c r="J23" s="119">
        <f>B23/I23</f>
        <v>0</v>
      </c>
      <c r="K23" s="171">
        <v>900</v>
      </c>
      <c r="L23" s="112">
        <f>B23/K23</f>
        <v>0</v>
      </c>
      <c r="M23" s="172">
        <v>700</v>
      </c>
      <c r="N23" s="112">
        <f>B23/M23</f>
        <v>0</v>
      </c>
      <c r="O23" s="172">
        <v>750</v>
      </c>
      <c r="P23" s="112">
        <f>$B23/O23</f>
        <v>0</v>
      </c>
      <c r="Q23" s="172">
        <v>1200</v>
      </c>
      <c r="R23" s="113">
        <f>$B23/Q23</f>
        <v>0</v>
      </c>
      <c r="S23" s="173">
        <v>900</v>
      </c>
      <c r="T23" s="112">
        <f>B23/S23</f>
        <v>0</v>
      </c>
      <c r="U23" s="172">
        <v>700</v>
      </c>
      <c r="V23" s="112">
        <f>B23/U23</f>
        <v>0</v>
      </c>
      <c r="W23" s="172">
        <v>770</v>
      </c>
      <c r="X23" s="112">
        <f>$B23/W23</f>
        <v>0</v>
      </c>
      <c r="Y23" s="172">
        <v>1300</v>
      </c>
      <c r="Z23" s="114">
        <f>$B23/Y23</f>
        <v>0</v>
      </c>
      <c r="AA23" s="171">
        <v>900</v>
      </c>
      <c r="AB23" s="112">
        <f>B23/AA23</f>
        <v>0</v>
      </c>
      <c r="AC23" s="172">
        <v>700</v>
      </c>
      <c r="AD23" s="112">
        <f>B23/AC23</f>
        <v>0</v>
      </c>
      <c r="AE23" s="172">
        <v>770</v>
      </c>
      <c r="AF23" s="112">
        <f>$B23/AE23</f>
        <v>0</v>
      </c>
      <c r="AG23" s="172">
        <v>1300</v>
      </c>
      <c r="AH23" s="113">
        <f>$B23/AG23</f>
        <v>0</v>
      </c>
      <c r="AI23" s="173">
        <v>900</v>
      </c>
      <c r="AJ23" s="112">
        <f>B23/AI23</f>
        <v>0</v>
      </c>
      <c r="AK23" s="172">
        <v>700</v>
      </c>
      <c r="AL23" s="114">
        <f>B23/AK23</f>
        <v>0</v>
      </c>
      <c r="AM23" s="171">
        <v>900</v>
      </c>
      <c r="AN23" s="112">
        <f>B23/AM23</f>
        <v>0</v>
      </c>
      <c r="AO23" s="172">
        <v>700</v>
      </c>
      <c r="AP23" s="112">
        <f>B23/AO23</f>
        <v>0</v>
      </c>
    </row>
    <row r="24" spans="1:42" ht="15" customHeight="1" x14ac:dyDescent="0.35">
      <c r="A24" s="37" t="s">
        <v>72</v>
      </c>
      <c r="B24" s="38">
        <f>B6*6.3/10</f>
        <v>0</v>
      </c>
      <c r="C24" s="174">
        <v>15</v>
      </c>
      <c r="D24" s="115">
        <f>B24/C24</f>
        <v>0</v>
      </c>
      <c r="E24" s="175">
        <v>15</v>
      </c>
      <c r="F24" s="116">
        <f>B24/E24</f>
        <v>0</v>
      </c>
      <c r="G24" s="176">
        <v>15</v>
      </c>
      <c r="H24" s="177">
        <f>B24/G24</f>
        <v>0</v>
      </c>
      <c r="I24" s="178">
        <v>15</v>
      </c>
      <c r="J24" s="179">
        <f>B24/I24</f>
        <v>0</v>
      </c>
      <c r="K24" s="180">
        <v>15</v>
      </c>
      <c r="L24" s="181">
        <f>B24/K24</f>
        <v>0</v>
      </c>
      <c r="M24" s="182">
        <v>15</v>
      </c>
      <c r="N24" s="181">
        <f>B24/M24</f>
        <v>0</v>
      </c>
      <c r="O24" s="182">
        <v>15</v>
      </c>
      <c r="P24" s="181">
        <f>$B24/O24</f>
        <v>0</v>
      </c>
      <c r="Q24" s="182">
        <v>15</v>
      </c>
      <c r="R24" s="183">
        <f>$B24/Q24</f>
        <v>0</v>
      </c>
      <c r="S24" s="184">
        <v>15</v>
      </c>
      <c r="T24" s="181">
        <f>B24/S24</f>
        <v>0</v>
      </c>
      <c r="U24" s="182">
        <v>15</v>
      </c>
      <c r="V24" s="181">
        <f>B24/U24</f>
        <v>0</v>
      </c>
      <c r="W24" s="182">
        <v>15</v>
      </c>
      <c r="X24" s="181">
        <f>$B24/W24</f>
        <v>0</v>
      </c>
      <c r="Y24" s="182">
        <v>15</v>
      </c>
      <c r="Z24" s="185">
        <f>$B24/Y24</f>
        <v>0</v>
      </c>
      <c r="AA24" s="180">
        <v>15</v>
      </c>
      <c r="AB24" s="181">
        <f>B24/AA24</f>
        <v>0</v>
      </c>
      <c r="AC24" s="182">
        <v>15</v>
      </c>
      <c r="AD24" s="181">
        <f>B24/AC24</f>
        <v>0</v>
      </c>
      <c r="AE24" s="182">
        <v>15</v>
      </c>
      <c r="AF24" s="181">
        <f>$B24/AE24</f>
        <v>0</v>
      </c>
      <c r="AG24" s="182">
        <v>15</v>
      </c>
      <c r="AH24" s="183">
        <f>$B24/AG24</f>
        <v>0</v>
      </c>
      <c r="AI24" s="184">
        <v>15</v>
      </c>
      <c r="AJ24" s="181">
        <f>B24/AI24</f>
        <v>0</v>
      </c>
      <c r="AK24" s="182">
        <v>15</v>
      </c>
      <c r="AL24" s="185">
        <f>B24/AK24</f>
        <v>0</v>
      </c>
      <c r="AM24" s="180">
        <v>20</v>
      </c>
      <c r="AN24" s="181">
        <f>B24/AM24</f>
        <v>0</v>
      </c>
      <c r="AO24" s="182">
        <v>20</v>
      </c>
      <c r="AP24" s="181">
        <f>B24/AO24</f>
        <v>0</v>
      </c>
    </row>
    <row r="25" spans="1:42" s="11" customFormat="1" ht="15" customHeight="1" x14ac:dyDescent="0.25">
      <c r="A25" s="39" t="s">
        <v>1</v>
      </c>
      <c r="B25" s="40">
        <f>B6*3.3/10</f>
        <v>0</v>
      </c>
      <c r="C25" s="186">
        <v>6</v>
      </c>
      <c r="D25" s="109">
        <f t="shared" ref="D25:D36" si="0">B25/C25</f>
        <v>0</v>
      </c>
      <c r="E25" s="187">
        <v>7</v>
      </c>
      <c r="F25" s="15">
        <f t="shared" ref="F25:F36" si="1">B25/E25</f>
        <v>0</v>
      </c>
      <c r="G25" s="188">
        <v>11</v>
      </c>
      <c r="H25" s="16">
        <f t="shared" ref="H25:H36" si="2">B25/G25</f>
        <v>0</v>
      </c>
      <c r="I25" s="189">
        <v>11</v>
      </c>
      <c r="J25" s="17">
        <f t="shared" ref="J25:J36" si="3">B25/I25</f>
        <v>0</v>
      </c>
      <c r="K25" s="132">
        <v>15</v>
      </c>
      <c r="L25" s="18">
        <f t="shared" ref="L25:L36" si="4">B25/K25</f>
        <v>0</v>
      </c>
      <c r="M25" s="131">
        <v>15</v>
      </c>
      <c r="N25" s="18">
        <f t="shared" ref="N25:N36" si="5">B25/M25</f>
        <v>0</v>
      </c>
      <c r="O25" s="131">
        <v>15</v>
      </c>
      <c r="P25" s="18">
        <f t="shared" ref="P25:P36" si="6">$B25/O25</f>
        <v>0</v>
      </c>
      <c r="Q25" s="131">
        <v>19</v>
      </c>
      <c r="R25" s="19">
        <f t="shared" ref="R25:R36" si="7">$B25/Q25</f>
        <v>0</v>
      </c>
      <c r="S25" s="130">
        <v>15</v>
      </c>
      <c r="T25" s="18">
        <f t="shared" ref="T25:T36" si="8">B25/S25</f>
        <v>0</v>
      </c>
      <c r="U25" s="131">
        <v>15</v>
      </c>
      <c r="V25" s="18">
        <f t="shared" ref="V25:V36" si="9">B25/U25</f>
        <v>0</v>
      </c>
      <c r="W25" s="131">
        <v>15</v>
      </c>
      <c r="X25" s="18">
        <f t="shared" ref="X25:X36" si="10">$B25/W25</f>
        <v>0</v>
      </c>
      <c r="Y25" s="131">
        <v>19</v>
      </c>
      <c r="Z25" s="20">
        <f t="shared" ref="Z25:Z36" si="11">$B25/Y25</f>
        <v>0</v>
      </c>
      <c r="AA25" s="132">
        <v>15</v>
      </c>
      <c r="AB25" s="18">
        <f t="shared" ref="AB25:AB36" si="12">B25/AA25</f>
        <v>0</v>
      </c>
      <c r="AC25" s="131">
        <v>15</v>
      </c>
      <c r="AD25" s="18">
        <f t="shared" ref="AD25:AD36" si="13">B25/AC25</f>
        <v>0</v>
      </c>
      <c r="AE25" s="131">
        <v>15</v>
      </c>
      <c r="AF25" s="18">
        <f t="shared" ref="AF25:AF36" si="14">$B25/AE25</f>
        <v>0</v>
      </c>
      <c r="AG25" s="131">
        <v>19</v>
      </c>
      <c r="AH25" s="19">
        <f t="shared" ref="AH25:AH36" si="15">$B25/AG25</f>
        <v>0</v>
      </c>
      <c r="AI25" s="130">
        <v>15</v>
      </c>
      <c r="AJ25" s="18">
        <f t="shared" ref="AJ25:AJ36" si="16">B25/AI25</f>
        <v>0</v>
      </c>
      <c r="AK25" s="131">
        <v>15</v>
      </c>
      <c r="AL25" s="20">
        <f t="shared" ref="AL25:AL36" si="17">B25/AK25</f>
        <v>0</v>
      </c>
      <c r="AM25" s="132">
        <v>15</v>
      </c>
      <c r="AN25" s="18">
        <f t="shared" ref="AN25:AN36" si="18">B25/AM25</f>
        <v>0</v>
      </c>
      <c r="AO25" s="131">
        <v>15</v>
      </c>
      <c r="AP25" s="18">
        <f t="shared" ref="AP25:AP36" si="19">B25/AO25</f>
        <v>0</v>
      </c>
    </row>
    <row r="26" spans="1:42" s="11" customFormat="1" ht="15" customHeight="1" x14ac:dyDescent="0.25">
      <c r="A26" s="37" t="s">
        <v>2</v>
      </c>
      <c r="B26" s="38">
        <f>B6*17.5/10</f>
        <v>0</v>
      </c>
      <c r="C26" s="190">
        <v>30</v>
      </c>
      <c r="D26" s="41">
        <f t="shared" si="0"/>
        <v>0</v>
      </c>
      <c r="E26" s="191">
        <v>55</v>
      </c>
      <c r="F26" s="42">
        <f t="shared" si="1"/>
        <v>0</v>
      </c>
      <c r="G26" s="192">
        <v>60</v>
      </c>
      <c r="H26" s="143">
        <f t="shared" si="2"/>
        <v>0</v>
      </c>
      <c r="I26" s="193">
        <v>60</v>
      </c>
      <c r="J26" s="145">
        <f t="shared" si="3"/>
        <v>0</v>
      </c>
      <c r="K26" s="194">
        <v>75</v>
      </c>
      <c r="L26" s="147">
        <f t="shared" si="4"/>
        <v>0</v>
      </c>
      <c r="M26" s="144">
        <v>75</v>
      </c>
      <c r="N26" s="147">
        <f t="shared" si="5"/>
        <v>0</v>
      </c>
      <c r="O26" s="144">
        <v>75</v>
      </c>
      <c r="P26" s="147">
        <f t="shared" si="6"/>
        <v>0</v>
      </c>
      <c r="Q26" s="144">
        <v>75</v>
      </c>
      <c r="R26" s="195">
        <f t="shared" si="7"/>
        <v>0</v>
      </c>
      <c r="S26" s="142">
        <v>120</v>
      </c>
      <c r="T26" s="147">
        <f t="shared" si="8"/>
        <v>0</v>
      </c>
      <c r="U26" s="144">
        <v>90</v>
      </c>
      <c r="V26" s="147">
        <f t="shared" si="9"/>
        <v>0</v>
      </c>
      <c r="W26" s="144">
        <v>90</v>
      </c>
      <c r="X26" s="147">
        <f t="shared" si="10"/>
        <v>0</v>
      </c>
      <c r="Y26" s="144">
        <v>90</v>
      </c>
      <c r="Z26" s="196">
        <f t="shared" si="11"/>
        <v>0</v>
      </c>
      <c r="AA26" s="194">
        <v>120</v>
      </c>
      <c r="AB26" s="147">
        <f t="shared" si="12"/>
        <v>0</v>
      </c>
      <c r="AC26" s="144">
        <v>90</v>
      </c>
      <c r="AD26" s="147">
        <f t="shared" si="13"/>
        <v>0</v>
      </c>
      <c r="AE26" s="144">
        <v>90</v>
      </c>
      <c r="AF26" s="147">
        <f t="shared" si="14"/>
        <v>0</v>
      </c>
      <c r="AG26" s="144">
        <v>90</v>
      </c>
      <c r="AH26" s="195">
        <f t="shared" si="15"/>
        <v>0</v>
      </c>
      <c r="AI26" s="142">
        <v>120</v>
      </c>
      <c r="AJ26" s="147">
        <f t="shared" si="16"/>
        <v>0</v>
      </c>
      <c r="AK26" s="144">
        <v>90</v>
      </c>
      <c r="AL26" s="196">
        <f t="shared" si="17"/>
        <v>0</v>
      </c>
      <c r="AM26" s="194">
        <v>120</v>
      </c>
      <c r="AN26" s="147">
        <f t="shared" si="18"/>
        <v>0</v>
      </c>
      <c r="AO26" s="144">
        <v>90</v>
      </c>
      <c r="AP26" s="147">
        <f t="shared" si="19"/>
        <v>0</v>
      </c>
    </row>
    <row r="27" spans="1:42" s="11" customFormat="1" ht="15" customHeight="1" x14ac:dyDescent="0.25">
      <c r="A27" s="39" t="s">
        <v>110</v>
      </c>
      <c r="B27" s="43">
        <f>B6*0.4/10</f>
        <v>0</v>
      </c>
      <c r="C27" s="197">
        <v>0.5</v>
      </c>
      <c r="D27" s="46">
        <f t="shared" si="0"/>
        <v>0</v>
      </c>
      <c r="E27" s="198">
        <v>0.6</v>
      </c>
      <c r="F27" s="47">
        <f t="shared" si="1"/>
        <v>0</v>
      </c>
      <c r="G27" s="199">
        <v>0.9</v>
      </c>
      <c r="H27" s="48">
        <f t="shared" si="2"/>
        <v>0</v>
      </c>
      <c r="I27" s="200">
        <v>0.9</v>
      </c>
      <c r="J27" s="49">
        <f t="shared" si="3"/>
        <v>0</v>
      </c>
      <c r="K27" s="164">
        <v>1.2</v>
      </c>
      <c r="L27" s="50">
        <f t="shared" si="4"/>
        <v>0</v>
      </c>
      <c r="M27" s="163">
        <v>1</v>
      </c>
      <c r="N27" s="50">
        <f t="shared" si="5"/>
        <v>0</v>
      </c>
      <c r="O27" s="163">
        <v>1.4</v>
      </c>
      <c r="P27" s="50">
        <f t="shared" si="6"/>
        <v>0</v>
      </c>
      <c r="Q27" s="163">
        <v>1.4</v>
      </c>
      <c r="R27" s="51">
        <f t="shared" si="7"/>
        <v>0</v>
      </c>
      <c r="S27" s="162">
        <v>1.2</v>
      </c>
      <c r="T27" s="50">
        <f t="shared" si="8"/>
        <v>0</v>
      </c>
      <c r="U27" s="163">
        <v>1.1000000000000001</v>
      </c>
      <c r="V27" s="50">
        <f t="shared" si="9"/>
        <v>0</v>
      </c>
      <c r="W27" s="163">
        <v>1.4</v>
      </c>
      <c r="X27" s="50">
        <f t="shared" si="10"/>
        <v>0</v>
      </c>
      <c r="Y27" s="163">
        <v>1.4</v>
      </c>
      <c r="Z27" s="52">
        <f t="shared" si="11"/>
        <v>0</v>
      </c>
      <c r="AA27" s="164">
        <v>1.2</v>
      </c>
      <c r="AB27" s="50">
        <f t="shared" si="12"/>
        <v>0</v>
      </c>
      <c r="AC27" s="163">
        <v>1.1000000000000001</v>
      </c>
      <c r="AD27" s="50">
        <f t="shared" si="13"/>
        <v>0</v>
      </c>
      <c r="AE27" s="163">
        <v>1.4</v>
      </c>
      <c r="AF27" s="50">
        <f t="shared" si="14"/>
        <v>0</v>
      </c>
      <c r="AG27" s="163">
        <v>1.4</v>
      </c>
      <c r="AH27" s="51">
        <f t="shared" si="15"/>
        <v>0</v>
      </c>
      <c r="AI27" s="162">
        <v>1.2</v>
      </c>
      <c r="AJ27" s="50">
        <f t="shared" si="16"/>
        <v>0</v>
      </c>
      <c r="AK27" s="163">
        <v>1.1000000000000001</v>
      </c>
      <c r="AL27" s="52">
        <f t="shared" si="17"/>
        <v>0</v>
      </c>
      <c r="AM27" s="164">
        <v>1.2</v>
      </c>
      <c r="AN27" s="50">
        <f t="shared" si="18"/>
        <v>0</v>
      </c>
      <c r="AO27" s="163">
        <v>1.1000000000000001</v>
      </c>
      <c r="AP27" s="50">
        <f t="shared" si="19"/>
        <v>0</v>
      </c>
    </row>
    <row r="28" spans="1:42" s="11" customFormat="1" ht="15" customHeight="1" x14ac:dyDescent="0.25">
      <c r="A28" s="37" t="s">
        <v>89</v>
      </c>
      <c r="B28" s="44">
        <f>B6*0.4/10</f>
        <v>0</v>
      </c>
      <c r="C28" s="201">
        <v>0.5</v>
      </c>
      <c r="D28" s="41">
        <f t="shared" si="0"/>
        <v>0</v>
      </c>
      <c r="E28" s="202">
        <v>0.6</v>
      </c>
      <c r="F28" s="42">
        <f t="shared" si="1"/>
        <v>0</v>
      </c>
      <c r="G28" s="203">
        <v>0.9</v>
      </c>
      <c r="H28" s="143">
        <f t="shared" si="2"/>
        <v>0</v>
      </c>
      <c r="I28" s="204">
        <v>0.9</v>
      </c>
      <c r="J28" s="145">
        <f t="shared" si="3"/>
        <v>0</v>
      </c>
      <c r="K28" s="146">
        <v>1.3</v>
      </c>
      <c r="L28" s="147">
        <f t="shared" si="4"/>
        <v>0</v>
      </c>
      <c r="M28" s="148">
        <v>1</v>
      </c>
      <c r="N28" s="147">
        <f t="shared" si="5"/>
        <v>0</v>
      </c>
      <c r="O28" s="148">
        <v>1.4</v>
      </c>
      <c r="P28" s="147">
        <f t="shared" si="6"/>
        <v>0</v>
      </c>
      <c r="Q28" s="148">
        <v>1.6</v>
      </c>
      <c r="R28" s="195">
        <f t="shared" si="7"/>
        <v>0</v>
      </c>
      <c r="S28" s="151">
        <v>1.3</v>
      </c>
      <c r="T28" s="147">
        <f t="shared" si="8"/>
        <v>0</v>
      </c>
      <c r="U28" s="148">
        <v>1.1000000000000001</v>
      </c>
      <c r="V28" s="147">
        <f t="shared" si="9"/>
        <v>0</v>
      </c>
      <c r="W28" s="148">
        <v>1.4</v>
      </c>
      <c r="X28" s="147">
        <f t="shared" si="10"/>
        <v>0</v>
      </c>
      <c r="Y28" s="148">
        <v>1.6</v>
      </c>
      <c r="Z28" s="196">
        <f t="shared" si="11"/>
        <v>0</v>
      </c>
      <c r="AA28" s="146">
        <v>1.3</v>
      </c>
      <c r="AB28" s="147">
        <f t="shared" si="12"/>
        <v>0</v>
      </c>
      <c r="AC28" s="148">
        <v>1.1000000000000001</v>
      </c>
      <c r="AD28" s="147">
        <f t="shared" si="13"/>
        <v>0</v>
      </c>
      <c r="AE28" s="148">
        <v>1.4</v>
      </c>
      <c r="AF28" s="147">
        <f t="shared" si="14"/>
        <v>0</v>
      </c>
      <c r="AG28" s="148">
        <v>1.6</v>
      </c>
      <c r="AH28" s="195">
        <f t="shared" si="15"/>
        <v>0</v>
      </c>
      <c r="AI28" s="151">
        <v>1.3</v>
      </c>
      <c r="AJ28" s="147">
        <f t="shared" si="16"/>
        <v>0</v>
      </c>
      <c r="AK28" s="148">
        <v>1.1000000000000001</v>
      </c>
      <c r="AL28" s="196">
        <f t="shared" si="17"/>
        <v>0</v>
      </c>
      <c r="AM28" s="146">
        <v>1.3</v>
      </c>
      <c r="AN28" s="147">
        <f t="shared" si="18"/>
        <v>0</v>
      </c>
      <c r="AO28" s="148">
        <v>1.1000000000000001</v>
      </c>
      <c r="AP28" s="147">
        <f t="shared" si="19"/>
        <v>0</v>
      </c>
    </row>
    <row r="29" spans="1:42" s="11" customFormat="1" ht="15" customHeight="1" x14ac:dyDescent="0.25">
      <c r="A29" s="39" t="s">
        <v>73</v>
      </c>
      <c r="B29" s="43">
        <f>B6*0.35/10</f>
        <v>0</v>
      </c>
      <c r="C29" s="197">
        <v>0.5</v>
      </c>
      <c r="D29" s="46">
        <f t="shared" si="0"/>
        <v>0</v>
      </c>
      <c r="E29" s="198">
        <v>0.6</v>
      </c>
      <c r="F29" s="47">
        <f t="shared" si="1"/>
        <v>0</v>
      </c>
      <c r="G29" s="199">
        <v>1</v>
      </c>
      <c r="H29" s="48">
        <f t="shared" si="2"/>
        <v>0</v>
      </c>
      <c r="I29" s="200">
        <v>1</v>
      </c>
      <c r="J29" s="49">
        <f t="shared" si="3"/>
        <v>0</v>
      </c>
      <c r="K29" s="164">
        <v>1.3</v>
      </c>
      <c r="L29" s="50">
        <f t="shared" si="4"/>
        <v>0</v>
      </c>
      <c r="M29" s="163">
        <v>1.2</v>
      </c>
      <c r="N29" s="50">
        <f t="shared" si="5"/>
        <v>0</v>
      </c>
      <c r="O29" s="163">
        <v>1.9</v>
      </c>
      <c r="P29" s="50">
        <f t="shared" si="6"/>
        <v>0</v>
      </c>
      <c r="Q29" s="200">
        <v>2</v>
      </c>
      <c r="R29" s="51">
        <f t="shared" si="7"/>
        <v>0</v>
      </c>
      <c r="S29" s="162">
        <v>1.3</v>
      </c>
      <c r="T29" s="50">
        <f t="shared" si="8"/>
        <v>0</v>
      </c>
      <c r="U29" s="163">
        <v>1.3</v>
      </c>
      <c r="V29" s="50">
        <f t="shared" si="9"/>
        <v>0</v>
      </c>
      <c r="W29" s="163">
        <v>1.9</v>
      </c>
      <c r="X29" s="50">
        <f t="shared" si="10"/>
        <v>0</v>
      </c>
      <c r="Y29" s="200">
        <v>2</v>
      </c>
      <c r="Z29" s="52">
        <f t="shared" si="11"/>
        <v>0</v>
      </c>
      <c r="AA29" s="164">
        <v>1.3</v>
      </c>
      <c r="AB29" s="50">
        <f t="shared" si="12"/>
        <v>0</v>
      </c>
      <c r="AC29" s="163">
        <v>1.3</v>
      </c>
      <c r="AD29" s="50">
        <f t="shared" si="13"/>
        <v>0</v>
      </c>
      <c r="AE29" s="163">
        <v>1.9</v>
      </c>
      <c r="AF29" s="50">
        <f t="shared" si="14"/>
        <v>0</v>
      </c>
      <c r="AG29" s="200">
        <v>2</v>
      </c>
      <c r="AH29" s="51">
        <f t="shared" si="15"/>
        <v>0</v>
      </c>
      <c r="AI29" s="162">
        <v>1.7</v>
      </c>
      <c r="AJ29" s="50">
        <f t="shared" si="16"/>
        <v>0</v>
      </c>
      <c r="AK29" s="163">
        <v>1.5</v>
      </c>
      <c r="AL29" s="52">
        <f t="shared" si="17"/>
        <v>0</v>
      </c>
      <c r="AM29" s="164">
        <v>1.7</v>
      </c>
      <c r="AN29" s="50">
        <f t="shared" si="18"/>
        <v>0</v>
      </c>
      <c r="AO29" s="163">
        <v>1.5</v>
      </c>
      <c r="AP29" s="50">
        <f t="shared" si="19"/>
        <v>0</v>
      </c>
    </row>
    <row r="30" spans="1:42" s="11" customFormat="1" ht="15" customHeight="1" x14ac:dyDescent="0.25">
      <c r="A30" s="37" t="s">
        <v>74</v>
      </c>
      <c r="B30" s="44">
        <f>B6*0.7/10</f>
        <v>0</v>
      </c>
      <c r="C30" s="201">
        <v>0.9</v>
      </c>
      <c r="D30" s="41">
        <f t="shared" si="0"/>
        <v>0</v>
      </c>
      <c r="E30" s="202">
        <v>1.2</v>
      </c>
      <c r="F30" s="42">
        <f t="shared" si="1"/>
        <v>0</v>
      </c>
      <c r="G30" s="203">
        <v>1.8</v>
      </c>
      <c r="H30" s="143">
        <f t="shared" si="2"/>
        <v>0</v>
      </c>
      <c r="I30" s="204">
        <v>1.8</v>
      </c>
      <c r="J30" s="145">
        <f t="shared" si="3"/>
        <v>0</v>
      </c>
      <c r="K30" s="146">
        <v>2.4</v>
      </c>
      <c r="L30" s="147">
        <f t="shared" si="4"/>
        <v>0</v>
      </c>
      <c r="M30" s="148">
        <v>2.4</v>
      </c>
      <c r="N30" s="147">
        <f t="shared" si="5"/>
        <v>0</v>
      </c>
      <c r="O30" s="148">
        <v>2.6</v>
      </c>
      <c r="P30" s="147">
        <f t="shared" si="6"/>
        <v>0</v>
      </c>
      <c r="Q30" s="148">
        <v>2.8</v>
      </c>
      <c r="R30" s="195">
        <f t="shared" si="7"/>
        <v>0</v>
      </c>
      <c r="S30" s="151">
        <v>2.4</v>
      </c>
      <c r="T30" s="147">
        <f t="shared" si="8"/>
        <v>0</v>
      </c>
      <c r="U30" s="148">
        <v>2.4</v>
      </c>
      <c r="V30" s="147">
        <f t="shared" si="9"/>
        <v>0</v>
      </c>
      <c r="W30" s="148">
        <v>2.6</v>
      </c>
      <c r="X30" s="147">
        <f t="shared" si="10"/>
        <v>0</v>
      </c>
      <c r="Y30" s="148">
        <v>2.8</v>
      </c>
      <c r="Z30" s="196">
        <f t="shared" si="11"/>
        <v>0</v>
      </c>
      <c r="AA30" s="146">
        <v>2.4</v>
      </c>
      <c r="AB30" s="147">
        <f t="shared" si="12"/>
        <v>0</v>
      </c>
      <c r="AC30" s="148">
        <v>2.4</v>
      </c>
      <c r="AD30" s="147">
        <f t="shared" si="13"/>
        <v>0</v>
      </c>
      <c r="AE30" s="148">
        <v>2.6</v>
      </c>
      <c r="AF30" s="147">
        <f t="shared" si="14"/>
        <v>0</v>
      </c>
      <c r="AG30" s="148">
        <v>2.8</v>
      </c>
      <c r="AH30" s="195">
        <f t="shared" si="15"/>
        <v>0</v>
      </c>
      <c r="AI30" s="151">
        <v>2.4</v>
      </c>
      <c r="AJ30" s="147">
        <f t="shared" si="16"/>
        <v>0</v>
      </c>
      <c r="AK30" s="148">
        <v>2.4</v>
      </c>
      <c r="AL30" s="196">
        <f t="shared" si="17"/>
        <v>0</v>
      </c>
      <c r="AM30" s="146">
        <v>2.4</v>
      </c>
      <c r="AN30" s="147">
        <f t="shared" si="18"/>
        <v>0</v>
      </c>
      <c r="AO30" s="148">
        <v>2.4</v>
      </c>
      <c r="AP30" s="147">
        <f t="shared" si="19"/>
        <v>0</v>
      </c>
    </row>
    <row r="31" spans="1:42" s="11" customFormat="1" ht="15" customHeight="1" x14ac:dyDescent="0.25">
      <c r="A31" s="39" t="s">
        <v>75</v>
      </c>
      <c r="B31" s="40">
        <f>B6*3.5/10</f>
        <v>0</v>
      </c>
      <c r="C31" s="197">
        <v>6</v>
      </c>
      <c r="D31" s="46">
        <f t="shared" si="0"/>
        <v>0</v>
      </c>
      <c r="E31" s="198">
        <v>8</v>
      </c>
      <c r="F31" s="47">
        <f t="shared" si="1"/>
        <v>0</v>
      </c>
      <c r="G31" s="205">
        <v>12</v>
      </c>
      <c r="H31" s="48">
        <f t="shared" si="2"/>
        <v>0</v>
      </c>
      <c r="I31" s="206">
        <v>12</v>
      </c>
      <c r="J31" s="49">
        <f t="shared" si="3"/>
        <v>0</v>
      </c>
      <c r="K31" s="164">
        <v>16</v>
      </c>
      <c r="L31" s="50">
        <f t="shared" si="4"/>
        <v>0</v>
      </c>
      <c r="M31" s="163">
        <v>14</v>
      </c>
      <c r="N31" s="50">
        <f t="shared" si="5"/>
        <v>0</v>
      </c>
      <c r="O31" s="163">
        <v>18</v>
      </c>
      <c r="P31" s="50">
        <f t="shared" si="6"/>
        <v>0</v>
      </c>
      <c r="Q31" s="163">
        <v>17</v>
      </c>
      <c r="R31" s="51">
        <f t="shared" si="7"/>
        <v>0</v>
      </c>
      <c r="S31" s="162">
        <v>16</v>
      </c>
      <c r="T31" s="50">
        <f t="shared" si="8"/>
        <v>0</v>
      </c>
      <c r="U31" s="163">
        <v>14</v>
      </c>
      <c r="V31" s="50">
        <f t="shared" si="9"/>
        <v>0</v>
      </c>
      <c r="W31" s="163">
        <v>18</v>
      </c>
      <c r="X31" s="50">
        <f t="shared" si="10"/>
        <v>0</v>
      </c>
      <c r="Y31" s="163">
        <v>17</v>
      </c>
      <c r="Z31" s="52">
        <f t="shared" si="11"/>
        <v>0</v>
      </c>
      <c r="AA31" s="164">
        <v>16</v>
      </c>
      <c r="AB31" s="50">
        <f t="shared" si="12"/>
        <v>0</v>
      </c>
      <c r="AC31" s="163">
        <v>14</v>
      </c>
      <c r="AD31" s="50">
        <f t="shared" si="13"/>
        <v>0</v>
      </c>
      <c r="AE31" s="163">
        <v>18</v>
      </c>
      <c r="AF31" s="50">
        <f t="shared" si="14"/>
        <v>0</v>
      </c>
      <c r="AG31" s="163">
        <v>17</v>
      </c>
      <c r="AH31" s="51">
        <f t="shared" si="15"/>
        <v>0</v>
      </c>
      <c r="AI31" s="162">
        <v>16</v>
      </c>
      <c r="AJ31" s="50">
        <f t="shared" si="16"/>
        <v>0</v>
      </c>
      <c r="AK31" s="163">
        <v>14</v>
      </c>
      <c r="AL31" s="52">
        <f t="shared" si="17"/>
        <v>0</v>
      </c>
      <c r="AM31" s="164">
        <v>16</v>
      </c>
      <c r="AN31" s="50">
        <f t="shared" si="18"/>
        <v>0</v>
      </c>
      <c r="AO31" s="163">
        <v>14</v>
      </c>
      <c r="AP31" s="50">
        <f t="shared" si="19"/>
        <v>0</v>
      </c>
    </row>
    <row r="32" spans="1:42" s="11" customFormat="1" ht="15" customHeight="1" x14ac:dyDescent="0.25">
      <c r="A32" s="37" t="s">
        <v>3</v>
      </c>
      <c r="B32" s="38">
        <f>B6*50/10</f>
        <v>0</v>
      </c>
      <c r="C32" s="201">
        <v>150</v>
      </c>
      <c r="D32" s="41">
        <f t="shared" si="0"/>
        <v>0</v>
      </c>
      <c r="E32" s="202">
        <v>200</v>
      </c>
      <c r="F32" s="42">
        <f t="shared" si="1"/>
        <v>0</v>
      </c>
      <c r="G32" s="207">
        <v>300</v>
      </c>
      <c r="H32" s="143">
        <f t="shared" si="2"/>
        <v>0</v>
      </c>
      <c r="I32" s="208">
        <v>300</v>
      </c>
      <c r="J32" s="145">
        <f t="shared" si="3"/>
        <v>0</v>
      </c>
      <c r="K32" s="146">
        <v>400</v>
      </c>
      <c r="L32" s="147">
        <f t="shared" si="4"/>
        <v>0</v>
      </c>
      <c r="M32" s="148">
        <v>400</v>
      </c>
      <c r="N32" s="147">
        <f t="shared" si="5"/>
        <v>0</v>
      </c>
      <c r="O32" s="148">
        <v>600</v>
      </c>
      <c r="P32" s="147">
        <f t="shared" si="6"/>
        <v>0</v>
      </c>
      <c r="Q32" s="148">
        <v>500</v>
      </c>
      <c r="R32" s="195">
        <f t="shared" si="7"/>
        <v>0</v>
      </c>
      <c r="S32" s="151">
        <v>400</v>
      </c>
      <c r="T32" s="147">
        <f t="shared" si="8"/>
        <v>0</v>
      </c>
      <c r="U32" s="148">
        <v>400</v>
      </c>
      <c r="V32" s="147">
        <f t="shared" si="9"/>
        <v>0</v>
      </c>
      <c r="W32" s="148">
        <v>600</v>
      </c>
      <c r="X32" s="147">
        <f t="shared" si="10"/>
        <v>0</v>
      </c>
      <c r="Y32" s="148">
        <v>500</v>
      </c>
      <c r="Z32" s="196">
        <f t="shared" si="11"/>
        <v>0</v>
      </c>
      <c r="AA32" s="146">
        <v>400</v>
      </c>
      <c r="AB32" s="147">
        <f t="shared" si="12"/>
        <v>0</v>
      </c>
      <c r="AC32" s="148">
        <v>400</v>
      </c>
      <c r="AD32" s="147">
        <f t="shared" si="13"/>
        <v>0</v>
      </c>
      <c r="AE32" s="148">
        <v>600</v>
      </c>
      <c r="AF32" s="147">
        <f t="shared" si="14"/>
        <v>0</v>
      </c>
      <c r="AG32" s="148">
        <v>500</v>
      </c>
      <c r="AH32" s="195">
        <f t="shared" si="15"/>
        <v>0</v>
      </c>
      <c r="AI32" s="151">
        <v>400</v>
      </c>
      <c r="AJ32" s="147">
        <f t="shared" si="16"/>
        <v>0</v>
      </c>
      <c r="AK32" s="148">
        <v>400</v>
      </c>
      <c r="AL32" s="196">
        <f t="shared" si="17"/>
        <v>0</v>
      </c>
      <c r="AM32" s="146">
        <v>400</v>
      </c>
      <c r="AN32" s="147">
        <f t="shared" si="18"/>
        <v>0</v>
      </c>
      <c r="AO32" s="148">
        <v>400</v>
      </c>
      <c r="AP32" s="147">
        <f t="shared" si="19"/>
        <v>0</v>
      </c>
    </row>
    <row r="33" spans="1:42" s="11" customFormat="1" ht="15" customHeight="1" x14ac:dyDescent="0.25">
      <c r="A33" s="39" t="s">
        <v>76</v>
      </c>
      <c r="B33" s="40">
        <f>B6*1.3/10</f>
        <v>0</v>
      </c>
      <c r="C33" s="209">
        <v>2</v>
      </c>
      <c r="D33" s="46">
        <f t="shared" si="0"/>
        <v>0</v>
      </c>
      <c r="E33" s="210">
        <v>3</v>
      </c>
      <c r="F33" s="47">
        <f t="shared" si="1"/>
        <v>0</v>
      </c>
      <c r="G33" s="211">
        <v>4</v>
      </c>
      <c r="H33" s="48">
        <f t="shared" si="2"/>
        <v>0</v>
      </c>
      <c r="I33" s="212">
        <v>4</v>
      </c>
      <c r="J33" s="49">
        <f t="shared" si="3"/>
        <v>0</v>
      </c>
      <c r="K33" s="213">
        <v>5</v>
      </c>
      <c r="L33" s="50">
        <f t="shared" si="4"/>
        <v>0</v>
      </c>
      <c r="M33" s="214">
        <v>5</v>
      </c>
      <c r="N33" s="50">
        <f t="shared" si="5"/>
        <v>0</v>
      </c>
      <c r="O33" s="214">
        <v>6</v>
      </c>
      <c r="P33" s="50">
        <f t="shared" si="6"/>
        <v>0</v>
      </c>
      <c r="Q33" s="214">
        <v>7</v>
      </c>
      <c r="R33" s="51">
        <f t="shared" si="7"/>
        <v>0</v>
      </c>
      <c r="S33" s="215">
        <v>5</v>
      </c>
      <c r="T33" s="50">
        <f t="shared" si="8"/>
        <v>0</v>
      </c>
      <c r="U33" s="214">
        <v>5</v>
      </c>
      <c r="V33" s="50">
        <f t="shared" si="9"/>
        <v>0</v>
      </c>
      <c r="W33" s="214">
        <v>6</v>
      </c>
      <c r="X33" s="50">
        <f t="shared" si="10"/>
        <v>0</v>
      </c>
      <c r="Y33" s="214">
        <v>7</v>
      </c>
      <c r="Z33" s="52">
        <f t="shared" si="11"/>
        <v>0</v>
      </c>
      <c r="AA33" s="213">
        <v>5</v>
      </c>
      <c r="AB33" s="50">
        <f t="shared" si="12"/>
        <v>0</v>
      </c>
      <c r="AC33" s="214">
        <v>5</v>
      </c>
      <c r="AD33" s="50">
        <f t="shared" si="13"/>
        <v>0</v>
      </c>
      <c r="AE33" s="214">
        <v>6</v>
      </c>
      <c r="AF33" s="50">
        <f t="shared" si="14"/>
        <v>0</v>
      </c>
      <c r="AG33" s="214">
        <v>7</v>
      </c>
      <c r="AH33" s="51">
        <f t="shared" si="15"/>
        <v>0</v>
      </c>
      <c r="AI33" s="215">
        <v>5</v>
      </c>
      <c r="AJ33" s="50">
        <f t="shared" si="16"/>
        <v>0</v>
      </c>
      <c r="AK33" s="214">
        <v>5</v>
      </c>
      <c r="AL33" s="52">
        <f t="shared" si="17"/>
        <v>0</v>
      </c>
      <c r="AM33" s="213">
        <v>5</v>
      </c>
      <c r="AN33" s="50">
        <f t="shared" si="18"/>
        <v>0</v>
      </c>
      <c r="AO33" s="214">
        <v>5</v>
      </c>
      <c r="AP33" s="50">
        <f t="shared" si="19"/>
        <v>0</v>
      </c>
    </row>
    <row r="34" spans="1:42" s="11" customFormat="1" ht="15" customHeight="1" x14ac:dyDescent="0.25">
      <c r="A34" s="37" t="s">
        <v>4</v>
      </c>
      <c r="B34" s="38">
        <f>B6*7.8/10</f>
        <v>0</v>
      </c>
      <c r="C34" s="190">
        <v>8</v>
      </c>
      <c r="D34" s="41">
        <f t="shared" si="0"/>
        <v>0</v>
      </c>
      <c r="E34" s="191">
        <v>12</v>
      </c>
      <c r="F34" s="42">
        <f t="shared" si="1"/>
        <v>0</v>
      </c>
      <c r="G34" s="192">
        <v>20</v>
      </c>
      <c r="H34" s="143">
        <f t="shared" si="2"/>
        <v>0</v>
      </c>
      <c r="I34" s="193">
        <v>20</v>
      </c>
      <c r="J34" s="145">
        <f t="shared" si="3"/>
        <v>0</v>
      </c>
      <c r="K34" s="194">
        <v>25</v>
      </c>
      <c r="L34" s="147">
        <f t="shared" si="4"/>
        <v>0</v>
      </c>
      <c r="M34" s="144">
        <v>25</v>
      </c>
      <c r="N34" s="147">
        <f t="shared" si="5"/>
        <v>0</v>
      </c>
      <c r="O34" s="144">
        <v>30</v>
      </c>
      <c r="P34" s="147">
        <f t="shared" si="6"/>
        <v>0</v>
      </c>
      <c r="Q34" s="144">
        <v>35</v>
      </c>
      <c r="R34" s="195">
        <f t="shared" si="7"/>
        <v>0</v>
      </c>
      <c r="S34" s="142">
        <v>30</v>
      </c>
      <c r="T34" s="147">
        <f t="shared" si="8"/>
        <v>0</v>
      </c>
      <c r="U34" s="144">
        <v>30</v>
      </c>
      <c r="V34" s="147">
        <f t="shared" si="9"/>
        <v>0</v>
      </c>
      <c r="W34" s="144">
        <v>30</v>
      </c>
      <c r="X34" s="147">
        <f t="shared" si="10"/>
        <v>0</v>
      </c>
      <c r="Y34" s="144">
        <v>35</v>
      </c>
      <c r="Z34" s="196">
        <f t="shared" si="11"/>
        <v>0</v>
      </c>
      <c r="AA34" s="194">
        <v>30</v>
      </c>
      <c r="AB34" s="147">
        <f t="shared" si="12"/>
        <v>0</v>
      </c>
      <c r="AC34" s="144">
        <v>30</v>
      </c>
      <c r="AD34" s="147">
        <f t="shared" si="13"/>
        <v>0</v>
      </c>
      <c r="AE34" s="144">
        <v>30</v>
      </c>
      <c r="AF34" s="147">
        <f t="shared" si="14"/>
        <v>0</v>
      </c>
      <c r="AG34" s="144">
        <v>35</v>
      </c>
      <c r="AH34" s="195">
        <f t="shared" si="15"/>
        <v>0</v>
      </c>
      <c r="AI34" s="142">
        <v>30</v>
      </c>
      <c r="AJ34" s="147">
        <f t="shared" si="16"/>
        <v>0</v>
      </c>
      <c r="AK34" s="144">
        <v>30</v>
      </c>
      <c r="AL34" s="196">
        <f t="shared" si="17"/>
        <v>0</v>
      </c>
      <c r="AM34" s="194">
        <v>30</v>
      </c>
      <c r="AN34" s="147">
        <f t="shared" si="18"/>
        <v>0</v>
      </c>
      <c r="AO34" s="144">
        <v>30</v>
      </c>
      <c r="AP34" s="147">
        <f t="shared" si="19"/>
        <v>0</v>
      </c>
    </row>
    <row r="35" spans="1:42" s="11" customFormat="1" ht="15" customHeight="1" x14ac:dyDescent="0.25">
      <c r="A35" s="39" t="s">
        <v>5</v>
      </c>
      <c r="B35" s="40">
        <f>B6*15.5/10</f>
        <v>0</v>
      </c>
      <c r="C35" s="197">
        <v>15</v>
      </c>
      <c r="D35" s="46">
        <f t="shared" si="0"/>
        <v>0</v>
      </c>
      <c r="E35" s="198">
        <v>25</v>
      </c>
      <c r="F35" s="47">
        <f t="shared" si="1"/>
        <v>0</v>
      </c>
      <c r="G35" s="205">
        <v>45</v>
      </c>
      <c r="H35" s="48">
        <f t="shared" si="2"/>
        <v>0</v>
      </c>
      <c r="I35" s="206">
        <v>45</v>
      </c>
      <c r="J35" s="49">
        <f t="shared" si="3"/>
        <v>0</v>
      </c>
      <c r="K35" s="164">
        <v>75</v>
      </c>
      <c r="L35" s="50">
        <f t="shared" si="4"/>
        <v>0</v>
      </c>
      <c r="M35" s="163">
        <v>65</v>
      </c>
      <c r="N35" s="50">
        <f t="shared" si="5"/>
        <v>0</v>
      </c>
      <c r="O35" s="163">
        <v>80</v>
      </c>
      <c r="P35" s="50">
        <f t="shared" si="6"/>
        <v>0</v>
      </c>
      <c r="Q35" s="163">
        <v>115</v>
      </c>
      <c r="R35" s="51">
        <f t="shared" si="7"/>
        <v>0</v>
      </c>
      <c r="S35" s="162">
        <v>90</v>
      </c>
      <c r="T35" s="50">
        <f t="shared" si="8"/>
        <v>0</v>
      </c>
      <c r="U35" s="163">
        <v>75</v>
      </c>
      <c r="V35" s="50">
        <f t="shared" si="9"/>
        <v>0</v>
      </c>
      <c r="W35" s="163">
        <v>85</v>
      </c>
      <c r="X35" s="50">
        <f t="shared" si="10"/>
        <v>0</v>
      </c>
      <c r="Y35" s="163">
        <v>120</v>
      </c>
      <c r="Z35" s="52">
        <f t="shared" si="11"/>
        <v>0</v>
      </c>
      <c r="AA35" s="164">
        <v>90</v>
      </c>
      <c r="AB35" s="50">
        <f t="shared" si="12"/>
        <v>0</v>
      </c>
      <c r="AC35" s="163">
        <v>75</v>
      </c>
      <c r="AD35" s="50">
        <f t="shared" si="13"/>
        <v>0</v>
      </c>
      <c r="AE35" s="163">
        <v>85</v>
      </c>
      <c r="AF35" s="50">
        <f t="shared" si="14"/>
        <v>0</v>
      </c>
      <c r="AG35" s="163">
        <v>120</v>
      </c>
      <c r="AH35" s="51">
        <f t="shared" si="15"/>
        <v>0</v>
      </c>
      <c r="AI35" s="162">
        <v>90</v>
      </c>
      <c r="AJ35" s="50">
        <f t="shared" si="16"/>
        <v>0</v>
      </c>
      <c r="AK35" s="163">
        <v>425</v>
      </c>
      <c r="AL35" s="52">
        <f t="shared" si="17"/>
        <v>0</v>
      </c>
      <c r="AM35" s="164">
        <v>90</v>
      </c>
      <c r="AN35" s="50">
        <f t="shared" si="18"/>
        <v>0</v>
      </c>
      <c r="AO35" s="163">
        <v>75</v>
      </c>
      <c r="AP35" s="50">
        <f t="shared" si="19"/>
        <v>0</v>
      </c>
    </row>
    <row r="36" spans="1:42" s="11" customFormat="1" ht="15" customHeight="1" x14ac:dyDescent="0.25">
      <c r="A36" s="37" t="s">
        <v>6</v>
      </c>
      <c r="B36" s="38">
        <f>B6*93.8/10</f>
        <v>0</v>
      </c>
      <c r="C36" s="216">
        <v>200</v>
      </c>
      <c r="D36" s="53">
        <f t="shared" si="0"/>
        <v>0</v>
      </c>
      <c r="E36" s="217">
        <v>250</v>
      </c>
      <c r="F36" s="54">
        <f t="shared" si="1"/>
        <v>0</v>
      </c>
      <c r="G36" s="192">
        <v>375</v>
      </c>
      <c r="H36" s="143">
        <f t="shared" si="2"/>
        <v>0</v>
      </c>
      <c r="I36" s="193">
        <v>375</v>
      </c>
      <c r="J36" s="145">
        <f t="shared" si="3"/>
        <v>0</v>
      </c>
      <c r="K36" s="194">
        <v>550</v>
      </c>
      <c r="L36" s="147">
        <f t="shared" si="4"/>
        <v>0</v>
      </c>
      <c r="M36" s="144">
        <v>400</v>
      </c>
      <c r="N36" s="147">
        <f t="shared" si="5"/>
        <v>0</v>
      </c>
      <c r="O36" s="144">
        <v>450</v>
      </c>
      <c r="P36" s="147">
        <f t="shared" si="6"/>
        <v>0</v>
      </c>
      <c r="Q36" s="144">
        <v>550</v>
      </c>
      <c r="R36" s="195">
        <f t="shared" si="7"/>
        <v>0</v>
      </c>
      <c r="S36" s="142">
        <v>550</v>
      </c>
      <c r="T36" s="147">
        <f t="shared" si="8"/>
        <v>0</v>
      </c>
      <c r="U36" s="144">
        <v>425</v>
      </c>
      <c r="V36" s="147">
        <f t="shared" si="9"/>
        <v>0</v>
      </c>
      <c r="W36" s="144">
        <v>450</v>
      </c>
      <c r="X36" s="147">
        <f t="shared" si="10"/>
        <v>0</v>
      </c>
      <c r="Y36" s="144">
        <v>550</v>
      </c>
      <c r="Z36" s="196">
        <f t="shared" si="11"/>
        <v>0</v>
      </c>
      <c r="AA36" s="194">
        <v>550</v>
      </c>
      <c r="AB36" s="147">
        <f t="shared" si="12"/>
        <v>0</v>
      </c>
      <c r="AC36" s="144">
        <v>425</v>
      </c>
      <c r="AD36" s="147">
        <f t="shared" si="13"/>
        <v>0</v>
      </c>
      <c r="AE36" s="144">
        <v>450</v>
      </c>
      <c r="AF36" s="147">
        <f t="shared" si="14"/>
        <v>0</v>
      </c>
      <c r="AG36" s="144">
        <v>550</v>
      </c>
      <c r="AH36" s="195">
        <f t="shared" si="15"/>
        <v>0</v>
      </c>
      <c r="AI36" s="142">
        <v>550</v>
      </c>
      <c r="AJ36" s="147">
        <f t="shared" si="16"/>
        <v>0</v>
      </c>
      <c r="AK36" s="144">
        <v>425</v>
      </c>
      <c r="AL36" s="196">
        <f t="shared" si="17"/>
        <v>0</v>
      </c>
      <c r="AM36" s="194">
        <v>550</v>
      </c>
      <c r="AN36" s="147">
        <f t="shared" si="18"/>
        <v>0</v>
      </c>
      <c r="AO36" s="144">
        <v>425</v>
      </c>
      <c r="AP36" s="147">
        <f t="shared" si="19"/>
        <v>0</v>
      </c>
    </row>
    <row r="37" spans="1:42" s="11" customFormat="1" ht="15" customHeight="1" thickBot="1" x14ac:dyDescent="0.3">
      <c r="A37" s="55" t="s">
        <v>7</v>
      </c>
      <c r="B37" s="56">
        <f>B6*20.3/10</f>
        <v>0</v>
      </c>
      <c r="C37" s="218" t="s">
        <v>65</v>
      </c>
      <c r="D37" s="57"/>
      <c r="E37" s="219" t="s">
        <v>65</v>
      </c>
      <c r="F37" s="58"/>
      <c r="G37" s="220" t="s">
        <v>65</v>
      </c>
      <c r="H37" s="59"/>
      <c r="I37" s="221" t="s">
        <v>65</v>
      </c>
      <c r="J37" s="60"/>
      <c r="K37" s="222" t="s">
        <v>65</v>
      </c>
      <c r="L37" s="61"/>
      <c r="M37" s="223" t="s">
        <v>65</v>
      </c>
      <c r="N37" s="61"/>
      <c r="O37" s="223" t="s">
        <v>65</v>
      </c>
      <c r="P37" s="61"/>
      <c r="Q37" s="223" t="s">
        <v>65</v>
      </c>
      <c r="R37" s="62"/>
      <c r="S37" s="224" t="s">
        <v>65</v>
      </c>
      <c r="T37" s="61"/>
      <c r="U37" s="223" t="s">
        <v>65</v>
      </c>
      <c r="V37" s="59"/>
      <c r="W37" s="223" t="s">
        <v>65</v>
      </c>
      <c r="X37" s="61"/>
      <c r="Y37" s="223" t="s">
        <v>65</v>
      </c>
      <c r="Z37" s="63"/>
      <c r="AA37" s="222" t="s">
        <v>65</v>
      </c>
      <c r="AB37" s="61"/>
      <c r="AC37" s="223" t="s">
        <v>65</v>
      </c>
      <c r="AD37" s="61"/>
      <c r="AE37" s="223" t="s">
        <v>65</v>
      </c>
      <c r="AF37" s="61"/>
      <c r="AG37" s="223" t="s">
        <v>65</v>
      </c>
      <c r="AH37" s="62"/>
      <c r="AI37" s="224" t="s">
        <v>65</v>
      </c>
      <c r="AJ37" s="61"/>
      <c r="AK37" s="223" t="s">
        <v>65</v>
      </c>
      <c r="AL37" s="63"/>
      <c r="AM37" s="222" t="s">
        <v>65</v>
      </c>
      <c r="AN37" s="61"/>
      <c r="AO37" s="223" t="s">
        <v>65</v>
      </c>
      <c r="AP37" s="61"/>
    </row>
    <row r="38" spans="1:42" s="293" customFormat="1" ht="8.15" customHeight="1" x14ac:dyDescent="0.35">
      <c r="A38" s="348" t="s">
        <v>8</v>
      </c>
      <c r="B38" s="349"/>
      <c r="C38" s="354"/>
      <c r="D38" s="357"/>
      <c r="E38" s="354"/>
      <c r="F38" s="363"/>
      <c r="G38" s="354"/>
      <c r="H38" s="357"/>
      <c r="I38" s="354"/>
      <c r="J38" s="357"/>
      <c r="K38" s="354"/>
      <c r="L38" s="357"/>
      <c r="M38" s="354"/>
      <c r="N38" s="357"/>
      <c r="O38" s="354"/>
      <c r="P38" s="357"/>
      <c r="Q38" s="354"/>
      <c r="R38" s="357"/>
      <c r="S38" s="354"/>
      <c r="T38" s="357"/>
      <c r="U38" s="354"/>
      <c r="V38" s="357"/>
      <c r="W38" s="354"/>
      <c r="X38" s="357"/>
      <c r="Y38" s="354"/>
      <c r="Z38" s="357"/>
      <c r="AA38" s="354"/>
      <c r="AB38" s="357"/>
      <c r="AC38" s="354"/>
      <c r="AD38" s="357"/>
      <c r="AE38" s="354"/>
      <c r="AF38" s="357"/>
      <c r="AG38" s="354"/>
      <c r="AH38" s="357"/>
      <c r="AI38" s="354"/>
      <c r="AJ38" s="357"/>
      <c r="AK38" s="354"/>
      <c r="AL38" s="357"/>
      <c r="AM38" s="354"/>
      <c r="AN38" s="357"/>
      <c r="AO38" s="354"/>
      <c r="AP38" s="360"/>
    </row>
    <row r="39" spans="1:42" s="293" customFormat="1" ht="8.15" customHeight="1" x14ac:dyDescent="0.35">
      <c r="A39" s="350"/>
      <c r="B39" s="351"/>
      <c r="C39" s="355"/>
      <c r="D39" s="358"/>
      <c r="E39" s="355"/>
      <c r="F39" s="364"/>
      <c r="G39" s="355"/>
      <c r="H39" s="358"/>
      <c r="I39" s="355"/>
      <c r="J39" s="358"/>
      <c r="K39" s="355"/>
      <c r="L39" s="358"/>
      <c r="M39" s="355"/>
      <c r="N39" s="358"/>
      <c r="O39" s="355"/>
      <c r="P39" s="358"/>
      <c r="Q39" s="355"/>
      <c r="R39" s="358"/>
      <c r="S39" s="355"/>
      <c r="T39" s="358"/>
      <c r="U39" s="355"/>
      <c r="V39" s="358"/>
      <c r="W39" s="355"/>
      <c r="X39" s="358"/>
      <c r="Y39" s="355"/>
      <c r="Z39" s="358"/>
      <c r="AA39" s="355"/>
      <c r="AB39" s="358"/>
      <c r="AC39" s="355"/>
      <c r="AD39" s="358"/>
      <c r="AE39" s="355"/>
      <c r="AF39" s="358"/>
      <c r="AG39" s="355"/>
      <c r="AH39" s="358"/>
      <c r="AI39" s="355"/>
      <c r="AJ39" s="358"/>
      <c r="AK39" s="355"/>
      <c r="AL39" s="358"/>
      <c r="AM39" s="355"/>
      <c r="AN39" s="358"/>
      <c r="AO39" s="355"/>
      <c r="AP39" s="361"/>
    </row>
    <row r="40" spans="1:42" s="293" customFormat="1" ht="13.5" customHeight="1" thickBot="1" x14ac:dyDescent="0.4">
      <c r="A40" s="352"/>
      <c r="B40" s="353"/>
      <c r="C40" s="356"/>
      <c r="D40" s="359"/>
      <c r="E40" s="356"/>
      <c r="F40" s="365"/>
      <c r="G40" s="356"/>
      <c r="H40" s="359"/>
      <c r="I40" s="356"/>
      <c r="J40" s="359"/>
      <c r="K40" s="356"/>
      <c r="L40" s="359"/>
      <c r="M40" s="356"/>
      <c r="N40" s="359"/>
      <c r="O40" s="356"/>
      <c r="P40" s="359"/>
      <c r="Q40" s="356"/>
      <c r="R40" s="359"/>
      <c r="S40" s="356"/>
      <c r="T40" s="359"/>
      <c r="U40" s="356"/>
      <c r="V40" s="359"/>
      <c r="W40" s="356"/>
      <c r="X40" s="359"/>
      <c r="Y40" s="356"/>
      <c r="Z40" s="359"/>
      <c r="AA40" s="356"/>
      <c r="AB40" s="359"/>
      <c r="AC40" s="356"/>
      <c r="AD40" s="359"/>
      <c r="AE40" s="356"/>
      <c r="AF40" s="359"/>
      <c r="AG40" s="356"/>
      <c r="AH40" s="359"/>
      <c r="AI40" s="356"/>
      <c r="AJ40" s="359"/>
      <c r="AK40" s="356"/>
      <c r="AL40" s="359"/>
      <c r="AM40" s="356"/>
      <c r="AN40" s="359"/>
      <c r="AO40" s="356"/>
      <c r="AP40" s="362"/>
    </row>
    <row r="41" spans="1:42" ht="15" customHeight="1" x14ac:dyDescent="0.35">
      <c r="A41" s="35" t="s">
        <v>9</v>
      </c>
      <c r="B41" s="36">
        <f>B6*325/10</f>
        <v>0</v>
      </c>
      <c r="C41" s="225">
        <v>700</v>
      </c>
      <c r="D41" s="111">
        <f>B41/C41</f>
        <v>0</v>
      </c>
      <c r="E41" s="225">
        <v>1000</v>
      </c>
      <c r="F41" s="117">
        <f>B41/E41</f>
        <v>0</v>
      </c>
      <c r="G41" s="226">
        <v>1300</v>
      </c>
      <c r="H41" s="118">
        <f>B41/G41</f>
        <v>0</v>
      </c>
      <c r="I41" s="227">
        <v>1300</v>
      </c>
      <c r="J41" s="119">
        <f>B41/I41</f>
        <v>0</v>
      </c>
      <c r="K41" s="171">
        <v>1300</v>
      </c>
      <c r="L41" s="112">
        <f>B41/K41</f>
        <v>0</v>
      </c>
      <c r="M41" s="172">
        <v>1300</v>
      </c>
      <c r="N41" s="112">
        <f>B41/M41</f>
        <v>0</v>
      </c>
      <c r="O41" s="172">
        <v>1300</v>
      </c>
      <c r="P41" s="112">
        <f>$B41/O41</f>
        <v>0</v>
      </c>
      <c r="Q41" s="172">
        <v>1300</v>
      </c>
      <c r="R41" s="113">
        <f>$B41/Q41</f>
        <v>0</v>
      </c>
      <c r="S41" s="173">
        <v>1000</v>
      </c>
      <c r="T41" s="112">
        <f>B41/S41</f>
        <v>0</v>
      </c>
      <c r="U41" s="172">
        <v>1000</v>
      </c>
      <c r="V41" s="112">
        <f>B41/U41</f>
        <v>0</v>
      </c>
      <c r="W41" s="172">
        <v>1000</v>
      </c>
      <c r="X41" s="112">
        <f>$B41/W41</f>
        <v>0</v>
      </c>
      <c r="Y41" s="172">
        <v>1000</v>
      </c>
      <c r="Z41" s="114">
        <f>$B41/Y41</f>
        <v>0</v>
      </c>
      <c r="AA41" s="171">
        <v>1000</v>
      </c>
      <c r="AB41" s="112">
        <f>B41/AA41</f>
        <v>0</v>
      </c>
      <c r="AC41" s="172">
        <v>1000</v>
      </c>
      <c r="AD41" s="112">
        <f>B41/AC41</f>
        <v>0</v>
      </c>
      <c r="AE41" s="172">
        <v>1000</v>
      </c>
      <c r="AF41" s="112">
        <f>$B41/AE41</f>
        <v>0</v>
      </c>
      <c r="AG41" s="172">
        <v>1000</v>
      </c>
      <c r="AH41" s="113">
        <f>$B41/AG41</f>
        <v>0</v>
      </c>
      <c r="AI41" s="173">
        <v>1000</v>
      </c>
      <c r="AJ41" s="112">
        <f>B41/AI41</f>
        <v>0</v>
      </c>
      <c r="AK41" s="172">
        <v>1200</v>
      </c>
      <c r="AL41" s="114">
        <f>B41/AK41</f>
        <v>0</v>
      </c>
      <c r="AM41" s="171">
        <v>1200</v>
      </c>
      <c r="AN41" s="112">
        <f>B41/AM41</f>
        <v>0</v>
      </c>
      <c r="AO41" s="172">
        <v>1200</v>
      </c>
      <c r="AP41" s="112">
        <f>B41/AO41</f>
        <v>0</v>
      </c>
    </row>
    <row r="42" spans="1:42" ht="15" customHeight="1" x14ac:dyDescent="0.35">
      <c r="A42" s="37" t="s">
        <v>10</v>
      </c>
      <c r="B42" s="45">
        <f>B6*275/10</f>
        <v>0</v>
      </c>
      <c r="C42" s="228">
        <v>460</v>
      </c>
      <c r="D42" s="115">
        <f>B42/C42</f>
        <v>0</v>
      </c>
      <c r="E42" s="228">
        <v>500</v>
      </c>
      <c r="F42" s="116">
        <f>B42/E42</f>
        <v>0</v>
      </c>
      <c r="G42" s="176">
        <v>1250</v>
      </c>
      <c r="H42" s="229">
        <f>B42/G42</f>
        <v>0</v>
      </c>
      <c r="I42" s="178">
        <v>1250</v>
      </c>
      <c r="J42" s="230">
        <f>B42/I42</f>
        <v>0</v>
      </c>
      <c r="K42" s="180">
        <v>1250</v>
      </c>
      <c r="L42" s="181">
        <f>B42/K42</f>
        <v>0</v>
      </c>
      <c r="M42" s="182">
        <v>1250</v>
      </c>
      <c r="N42" s="181">
        <f>B42/M42</f>
        <v>0</v>
      </c>
      <c r="O42" s="182">
        <v>1250</v>
      </c>
      <c r="P42" s="181">
        <f>$B42/O42</f>
        <v>0</v>
      </c>
      <c r="Q42" s="182">
        <v>1250</v>
      </c>
      <c r="R42" s="183">
        <f>$B42/Q42</f>
        <v>0</v>
      </c>
      <c r="S42" s="184">
        <v>700</v>
      </c>
      <c r="T42" s="181">
        <f>B42/S42</f>
        <v>0</v>
      </c>
      <c r="U42" s="182">
        <v>700</v>
      </c>
      <c r="V42" s="181">
        <f>B42/U42</f>
        <v>0</v>
      </c>
      <c r="W42" s="182">
        <v>700</v>
      </c>
      <c r="X42" s="181">
        <f>$B42/W42</f>
        <v>0</v>
      </c>
      <c r="Y42" s="182">
        <v>700</v>
      </c>
      <c r="Z42" s="185">
        <f>$B42/Y42</f>
        <v>0</v>
      </c>
      <c r="AA42" s="180">
        <v>700</v>
      </c>
      <c r="AB42" s="181">
        <f>B42/AA42</f>
        <v>0</v>
      </c>
      <c r="AC42" s="182">
        <v>700</v>
      </c>
      <c r="AD42" s="181">
        <f>B42/AC42</f>
        <v>0</v>
      </c>
      <c r="AE42" s="182">
        <v>700</v>
      </c>
      <c r="AF42" s="181">
        <f>$B42/AE42</f>
        <v>0</v>
      </c>
      <c r="AG42" s="182">
        <v>700</v>
      </c>
      <c r="AH42" s="183">
        <f>$B42/AG42</f>
        <v>0</v>
      </c>
      <c r="AI42" s="184">
        <v>700</v>
      </c>
      <c r="AJ42" s="181">
        <f>B42/AI42</f>
        <v>0</v>
      </c>
      <c r="AK42" s="182">
        <v>700</v>
      </c>
      <c r="AL42" s="185">
        <f>B42/AK42</f>
        <v>0</v>
      </c>
      <c r="AM42" s="180">
        <v>700</v>
      </c>
      <c r="AN42" s="181">
        <f>B42/AM42</f>
        <v>0</v>
      </c>
      <c r="AO42" s="182">
        <v>700</v>
      </c>
      <c r="AP42" s="181">
        <f>B42/AO42</f>
        <v>0</v>
      </c>
    </row>
    <row r="43" spans="1:42" s="11" customFormat="1" ht="15" customHeight="1" x14ac:dyDescent="0.25">
      <c r="A43" s="39" t="s">
        <v>11</v>
      </c>
      <c r="B43" s="40">
        <f>B6*58.5/10</f>
        <v>0</v>
      </c>
      <c r="C43" s="231">
        <v>80</v>
      </c>
      <c r="D43" s="109">
        <f t="shared" ref="D43:D54" si="20">B43/C43</f>
        <v>0</v>
      </c>
      <c r="E43" s="232">
        <v>130</v>
      </c>
      <c r="F43" s="15">
        <f t="shared" ref="F43:F54" si="21">B43/E43</f>
        <v>0</v>
      </c>
      <c r="G43" s="188">
        <v>240</v>
      </c>
      <c r="H43" s="16">
        <f t="shared" ref="H43:H54" si="22">B43/G43</f>
        <v>0</v>
      </c>
      <c r="I43" s="189">
        <v>240</v>
      </c>
      <c r="J43" s="17">
        <f t="shared" ref="J43:J54" si="23">B43/I43</f>
        <v>0</v>
      </c>
      <c r="K43" s="132">
        <v>410</v>
      </c>
      <c r="L43" s="18">
        <f t="shared" ref="L43:L54" si="24">B43/K43</f>
        <v>0</v>
      </c>
      <c r="M43" s="131">
        <v>360</v>
      </c>
      <c r="N43" s="18">
        <f t="shared" ref="N43:N54" si="25">B43/M43</f>
        <v>0</v>
      </c>
      <c r="O43" s="131">
        <v>400</v>
      </c>
      <c r="P43" s="18">
        <f t="shared" ref="P43:P54" si="26">$B43/O43</f>
        <v>0</v>
      </c>
      <c r="Q43" s="131">
        <v>360</v>
      </c>
      <c r="R43" s="19">
        <f t="shared" ref="R43:R54" si="27">$B43/Q43</f>
        <v>0</v>
      </c>
      <c r="S43" s="130">
        <v>400</v>
      </c>
      <c r="T43" s="18">
        <f t="shared" ref="T43:T54" si="28">B43/S43</f>
        <v>0</v>
      </c>
      <c r="U43" s="131">
        <v>310</v>
      </c>
      <c r="V43" s="18">
        <f t="shared" ref="V43:V54" si="29">B43/U43</f>
        <v>0</v>
      </c>
      <c r="W43" s="131">
        <v>350</v>
      </c>
      <c r="X43" s="18">
        <f t="shared" ref="X43:X54" si="30">$B43/W43</f>
        <v>0</v>
      </c>
      <c r="Y43" s="131">
        <v>310</v>
      </c>
      <c r="Z43" s="20">
        <f t="shared" ref="Z43:Z54" si="31">$B43/Y43</f>
        <v>0</v>
      </c>
      <c r="AA43" s="132">
        <v>420</v>
      </c>
      <c r="AB43" s="18">
        <f t="shared" ref="AB43:AB54" si="32">B43/AA43</f>
        <v>0</v>
      </c>
      <c r="AC43" s="131">
        <v>320</v>
      </c>
      <c r="AD43" s="18">
        <f t="shared" ref="AD43:AD54" si="33">B43/AC43</f>
        <v>0</v>
      </c>
      <c r="AE43" s="131">
        <v>360</v>
      </c>
      <c r="AF43" s="18">
        <f t="shared" ref="AF43:AF54" si="34">$B43/AE43</f>
        <v>0</v>
      </c>
      <c r="AG43" s="131">
        <v>320</v>
      </c>
      <c r="AH43" s="19">
        <f t="shared" ref="AH43:AH54" si="35">$B43/AG43</f>
        <v>0</v>
      </c>
      <c r="AI43" s="130">
        <v>420</v>
      </c>
      <c r="AJ43" s="18">
        <f t="shared" ref="AJ43:AJ54" si="36">B43/AI43</f>
        <v>0</v>
      </c>
      <c r="AK43" s="131">
        <v>320</v>
      </c>
      <c r="AL43" s="20">
        <f t="shared" ref="AL43:AL54" si="37">B43/AK43</f>
        <v>0</v>
      </c>
      <c r="AM43" s="132">
        <v>420</v>
      </c>
      <c r="AN43" s="18">
        <f t="shared" ref="AN43:AN54" si="38">B43/AM43</f>
        <v>0</v>
      </c>
      <c r="AO43" s="131">
        <v>320</v>
      </c>
      <c r="AP43" s="18">
        <f t="shared" ref="AP43:AP54" si="39">B43/AO43</f>
        <v>0</v>
      </c>
    </row>
    <row r="44" spans="1:42" s="11" customFormat="1" ht="15" customHeight="1" x14ac:dyDescent="0.25">
      <c r="A44" s="37" t="s">
        <v>12</v>
      </c>
      <c r="B44" s="38">
        <f>B6*3/10</f>
        <v>0</v>
      </c>
      <c r="C44" s="233">
        <v>7</v>
      </c>
      <c r="D44" s="41">
        <f t="shared" si="20"/>
        <v>0</v>
      </c>
      <c r="E44" s="234">
        <v>10</v>
      </c>
      <c r="F44" s="42">
        <f t="shared" si="21"/>
        <v>0</v>
      </c>
      <c r="G44" s="207">
        <v>8</v>
      </c>
      <c r="H44" s="235">
        <f t="shared" si="22"/>
        <v>0</v>
      </c>
      <c r="I44" s="208">
        <v>8</v>
      </c>
      <c r="J44" s="236">
        <f t="shared" si="23"/>
        <v>0</v>
      </c>
      <c r="K44" s="146">
        <v>11</v>
      </c>
      <c r="L44" s="147">
        <f t="shared" si="24"/>
        <v>0</v>
      </c>
      <c r="M44" s="148">
        <v>15</v>
      </c>
      <c r="N44" s="147">
        <f t="shared" si="25"/>
        <v>0</v>
      </c>
      <c r="O44" s="148">
        <v>27</v>
      </c>
      <c r="P44" s="147">
        <f t="shared" si="26"/>
        <v>0</v>
      </c>
      <c r="Q44" s="148">
        <v>10</v>
      </c>
      <c r="R44" s="195">
        <f t="shared" si="27"/>
        <v>0</v>
      </c>
      <c r="S44" s="151">
        <v>8</v>
      </c>
      <c r="T44" s="147">
        <f t="shared" si="28"/>
        <v>0</v>
      </c>
      <c r="U44" s="148">
        <v>18</v>
      </c>
      <c r="V44" s="147">
        <f t="shared" si="29"/>
        <v>0</v>
      </c>
      <c r="W44" s="148">
        <v>27</v>
      </c>
      <c r="X44" s="147">
        <f t="shared" si="30"/>
        <v>0</v>
      </c>
      <c r="Y44" s="148">
        <v>9</v>
      </c>
      <c r="Z44" s="196">
        <f t="shared" si="31"/>
        <v>0</v>
      </c>
      <c r="AA44" s="146">
        <v>8</v>
      </c>
      <c r="AB44" s="147">
        <f t="shared" si="32"/>
        <v>0</v>
      </c>
      <c r="AC44" s="148">
        <v>18</v>
      </c>
      <c r="AD44" s="147">
        <f t="shared" si="33"/>
        <v>0</v>
      </c>
      <c r="AE44" s="148">
        <v>27</v>
      </c>
      <c r="AF44" s="147">
        <f t="shared" si="34"/>
        <v>0</v>
      </c>
      <c r="AG44" s="148">
        <v>9</v>
      </c>
      <c r="AH44" s="195">
        <f t="shared" si="35"/>
        <v>0</v>
      </c>
      <c r="AI44" s="151">
        <v>8</v>
      </c>
      <c r="AJ44" s="147">
        <f t="shared" si="36"/>
        <v>0</v>
      </c>
      <c r="AK44" s="148">
        <v>8</v>
      </c>
      <c r="AL44" s="196">
        <f t="shared" si="37"/>
        <v>0</v>
      </c>
      <c r="AM44" s="146">
        <v>8</v>
      </c>
      <c r="AN44" s="147">
        <f t="shared" si="38"/>
        <v>0</v>
      </c>
      <c r="AO44" s="148">
        <v>8</v>
      </c>
      <c r="AP44" s="147">
        <f t="shared" si="39"/>
        <v>0</v>
      </c>
    </row>
    <row r="45" spans="1:42" s="11" customFormat="1" ht="15" customHeight="1" x14ac:dyDescent="0.25">
      <c r="A45" s="39" t="s">
        <v>13</v>
      </c>
      <c r="B45" s="40">
        <f>B6*2.2/10</f>
        <v>0</v>
      </c>
      <c r="C45" s="237">
        <v>3</v>
      </c>
      <c r="D45" s="46">
        <f t="shared" si="20"/>
        <v>0</v>
      </c>
      <c r="E45" s="238">
        <v>5</v>
      </c>
      <c r="F45" s="47">
        <f t="shared" si="21"/>
        <v>0</v>
      </c>
      <c r="G45" s="205">
        <v>8</v>
      </c>
      <c r="H45" s="16">
        <f t="shared" si="22"/>
        <v>0</v>
      </c>
      <c r="I45" s="206">
        <v>8</v>
      </c>
      <c r="J45" s="17">
        <f t="shared" si="23"/>
        <v>0</v>
      </c>
      <c r="K45" s="164">
        <v>11</v>
      </c>
      <c r="L45" s="50">
        <f t="shared" si="24"/>
        <v>0</v>
      </c>
      <c r="M45" s="163">
        <v>9</v>
      </c>
      <c r="N45" s="50">
        <f t="shared" si="25"/>
        <v>0</v>
      </c>
      <c r="O45" s="163">
        <v>12</v>
      </c>
      <c r="P45" s="50">
        <f t="shared" si="26"/>
        <v>0</v>
      </c>
      <c r="Q45" s="163">
        <v>14</v>
      </c>
      <c r="R45" s="51">
        <f t="shared" si="27"/>
        <v>0</v>
      </c>
      <c r="S45" s="162">
        <v>11</v>
      </c>
      <c r="T45" s="50">
        <f t="shared" si="28"/>
        <v>0</v>
      </c>
      <c r="U45" s="163">
        <v>8</v>
      </c>
      <c r="V45" s="50">
        <f t="shared" si="29"/>
        <v>0</v>
      </c>
      <c r="W45" s="163">
        <v>11</v>
      </c>
      <c r="X45" s="50">
        <f t="shared" si="30"/>
        <v>0</v>
      </c>
      <c r="Y45" s="163">
        <v>12</v>
      </c>
      <c r="Z45" s="52">
        <f t="shared" si="31"/>
        <v>0</v>
      </c>
      <c r="AA45" s="164">
        <v>11</v>
      </c>
      <c r="AB45" s="50">
        <f t="shared" si="32"/>
        <v>0</v>
      </c>
      <c r="AC45" s="163">
        <v>8</v>
      </c>
      <c r="AD45" s="50">
        <f t="shared" si="33"/>
        <v>0</v>
      </c>
      <c r="AE45" s="163">
        <v>11</v>
      </c>
      <c r="AF45" s="50">
        <f t="shared" si="34"/>
        <v>0</v>
      </c>
      <c r="AG45" s="163">
        <v>12</v>
      </c>
      <c r="AH45" s="51">
        <f t="shared" si="35"/>
        <v>0</v>
      </c>
      <c r="AI45" s="162">
        <v>11</v>
      </c>
      <c r="AJ45" s="50">
        <f t="shared" si="36"/>
        <v>0</v>
      </c>
      <c r="AK45" s="163">
        <v>8</v>
      </c>
      <c r="AL45" s="52">
        <f t="shared" si="37"/>
        <v>0</v>
      </c>
      <c r="AM45" s="164">
        <v>11</v>
      </c>
      <c r="AN45" s="50">
        <f t="shared" si="38"/>
        <v>0</v>
      </c>
      <c r="AO45" s="163">
        <v>8</v>
      </c>
      <c r="AP45" s="50">
        <f t="shared" si="39"/>
        <v>0</v>
      </c>
    </row>
    <row r="46" spans="1:42" s="11" customFormat="1" ht="15" customHeight="1" x14ac:dyDescent="0.25">
      <c r="A46" s="37" t="s">
        <v>14</v>
      </c>
      <c r="B46" s="44">
        <f>B6*0.23/10</f>
        <v>0</v>
      </c>
      <c r="C46" s="239">
        <v>1.2</v>
      </c>
      <c r="D46" s="41">
        <f t="shared" si="20"/>
        <v>0</v>
      </c>
      <c r="E46" s="240">
        <v>1.5</v>
      </c>
      <c r="F46" s="42">
        <f t="shared" si="21"/>
        <v>0</v>
      </c>
      <c r="G46" s="241">
        <v>1.9</v>
      </c>
      <c r="H46" s="235">
        <f t="shared" si="22"/>
        <v>0</v>
      </c>
      <c r="I46" s="242">
        <v>1.6</v>
      </c>
      <c r="J46" s="236">
        <f t="shared" si="23"/>
        <v>0</v>
      </c>
      <c r="K46" s="243">
        <v>2.2000000000000002</v>
      </c>
      <c r="L46" s="147">
        <f t="shared" si="24"/>
        <v>0</v>
      </c>
      <c r="M46" s="144">
        <v>1.6</v>
      </c>
      <c r="N46" s="147">
        <f t="shared" si="25"/>
        <v>0</v>
      </c>
      <c r="O46" s="242">
        <v>2</v>
      </c>
      <c r="P46" s="147">
        <f t="shared" si="26"/>
        <v>0</v>
      </c>
      <c r="Q46" s="242">
        <v>2.6</v>
      </c>
      <c r="R46" s="195">
        <f t="shared" si="27"/>
        <v>0</v>
      </c>
      <c r="S46" s="142">
        <v>2.2999999999999998</v>
      </c>
      <c r="T46" s="147">
        <f t="shared" si="28"/>
        <v>0</v>
      </c>
      <c r="U46" s="144">
        <v>1.8</v>
      </c>
      <c r="V46" s="147">
        <f t="shared" si="29"/>
        <v>0</v>
      </c>
      <c r="W46" s="242">
        <v>2</v>
      </c>
      <c r="X46" s="147">
        <f t="shared" si="30"/>
        <v>0</v>
      </c>
      <c r="Y46" s="242">
        <v>2.6</v>
      </c>
      <c r="Z46" s="196">
        <f t="shared" si="31"/>
        <v>0</v>
      </c>
      <c r="AA46" s="194">
        <v>2.2999999999999998</v>
      </c>
      <c r="AB46" s="147">
        <f t="shared" si="32"/>
        <v>0</v>
      </c>
      <c r="AC46" s="144">
        <v>1.8</v>
      </c>
      <c r="AD46" s="147">
        <f t="shared" si="33"/>
        <v>0</v>
      </c>
      <c r="AE46" s="242">
        <v>2</v>
      </c>
      <c r="AF46" s="147">
        <f t="shared" si="34"/>
        <v>0</v>
      </c>
      <c r="AG46" s="242">
        <v>2.6</v>
      </c>
      <c r="AH46" s="195">
        <f t="shared" si="35"/>
        <v>0</v>
      </c>
      <c r="AI46" s="142">
        <v>2.2999999999999998</v>
      </c>
      <c r="AJ46" s="147">
        <f t="shared" si="36"/>
        <v>0</v>
      </c>
      <c r="AK46" s="144">
        <v>1.8</v>
      </c>
      <c r="AL46" s="196">
        <f t="shared" si="37"/>
        <v>0</v>
      </c>
      <c r="AM46" s="194">
        <v>2.2999999999999998</v>
      </c>
      <c r="AN46" s="147">
        <f t="shared" si="38"/>
        <v>0</v>
      </c>
      <c r="AO46" s="144">
        <v>1.8</v>
      </c>
      <c r="AP46" s="147">
        <f t="shared" si="39"/>
        <v>0</v>
      </c>
    </row>
    <row r="47" spans="1:42" s="11" customFormat="1" ht="15" customHeight="1" x14ac:dyDescent="0.25">
      <c r="A47" s="39" t="s">
        <v>15</v>
      </c>
      <c r="B47" s="64">
        <f>B6*250/10</f>
        <v>0</v>
      </c>
      <c r="C47" s="237">
        <v>340</v>
      </c>
      <c r="D47" s="46">
        <f t="shared" si="20"/>
        <v>0</v>
      </c>
      <c r="E47" s="238">
        <v>440</v>
      </c>
      <c r="F47" s="47">
        <f t="shared" si="21"/>
        <v>0</v>
      </c>
      <c r="G47" s="205">
        <v>700</v>
      </c>
      <c r="H47" s="16">
        <f t="shared" si="22"/>
        <v>0</v>
      </c>
      <c r="I47" s="206">
        <v>700</v>
      </c>
      <c r="J47" s="120">
        <f t="shared" si="23"/>
        <v>0</v>
      </c>
      <c r="K47" s="162">
        <v>890</v>
      </c>
      <c r="L47" s="107">
        <f t="shared" si="24"/>
        <v>0</v>
      </c>
      <c r="M47" s="163">
        <v>890</v>
      </c>
      <c r="N47" s="50">
        <f t="shared" si="25"/>
        <v>0</v>
      </c>
      <c r="O47" s="163">
        <v>1000</v>
      </c>
      <c r="P47" s="50">
        <f t="shared" si="26"/>
        <v>0</v>
      </c>
      <c r="Q47" s="163">
        <v>1300</v>
      </c>
      <c r="R47" s="51">
        <f t="shared" si="27"/>
        <v>0</v>
      </c>
      <c r="S47" s="162">
        <v>900</v>
      </c>
      <c r="T47" s="50">
        <f t="shared" si="28"/>
        <v>0</v>
      </c>
      <c r="U47" s="163">
        <v>900</v>
      </c>
      <c r="V47" s="50">
        <f t="shared" si="29"/>
        <v>0</v>
      </c>
      <c r="W47" s="163">
        <v>1000</v>
      </c>
      <c r="X47" s="50">
        <f t="shared" si="30"/>
        <v>0</v>
      </c>
      <c r="Y47" s="163">
        <v>1300</v>
      </c>
      <c r="Z47" s="52">
        <f t="shared" si="31"/>
        <v>0</v>
      </c>
      <c r="AA47" s="164">
        <v>900</v>
      </c>
      <c r="AB47" s="50">
        <f t="shared" si="32"/>
        <v>0</v>
      </c>
      <c r="AC47" s="163">
        <v>900</v>
      </c>
      <c r="AD47" s="50">
        <f t="shared" si="33"/>
        <v>0</v>
      </c>
      <c r="AE47" s="163">
        <v>1000</v>
      </c>
      <c r="AF47" s="50">
        <f t="shared" si="34"/>
        <v>0</v>
      </c>
      <c r="AG47" s="163">
        <v>1300</v>
      </c>
      <c r="AH47" s="51">
        <f t="shared" si="35"/>
        <v>0</v>
      </c>
      <c r="AI47" s="162">
        <v>900</v>
      </c>
      <c r="AJ47" s="50">
        <f t="shared" si="36"/>
        <v>0</v>
      </c>
      <c r="AK47" s="163">
        <v>900</v>
      </c>
      <c r="AL47" s="52">
        <f t="shared" si="37"/>
        <v>0</v>
      </c>
      <c r="AM47" s="164">
        <v>900</v>
      </c>
      <c r="AN47" s="50">
        <f t="shared" si="38"/>
        <v>0</v>
      </c>
      <c r="AO47" s="163">
        <v>900</v>
      </c>
      <c r="AP47" s="50">
        <f t="shared" si="39"/>
        <v>0</v>
      </c>
    </row>
    <row r="48" spans="1:42" s="11" customFormat="1" ht="15" customHeight="1" x14ac:dyDescent="0.25">
      <c r="A48" s="37" t="s">
        <v>16</v>
      </c>
      <c r="B48" s="38">
        <f>B6*36.5/10</f>
        <v>0</v>
      </c>
      <c r="C48" s="233">
        <v>90</v>
      </c>
      <c r="D48" s="41">
        <f t="shared" si="20"/>
        <v>0</v>
      </c>
      <c r="E48" s="234">
        <v>90</v>
      </c>
      <c r="F48" s="42">
        <f t="shared" si="21"/>
        <v>0</v>
      </c>
      <c r="G48" s="207">
        <v>120</v>
      </c>
      <c r="H48" s="235">
        <f t="shared" si="22"/>
        <v>0</v>
      </c>
      <c r="I48" s="208">
        <v>120</v>
      </c>
      <c r="J48" s="236">
        <f t="shared" si="23"/>
        <v>0</v>
      </c>
      <c r="K48" s="244">
        <v>150</v>
      </c>
      <c r="L48" s="147">
        <f t="shared" si="24"/>
        <v>0</v>
      </c>
      <c r="M48" s="148">
        <v>150</v>
      </c>
      <c r="N48" s="147">
        <f t="shared" si="25"/>
        <v>0</v>
      </c>
      <c r="O48" s="148">
        <v>220</v>
      </c>
      <c r="P48" s="147">
        <f t="shared" si="26"/>
        <v>0</v>
      </c>
      <c r="Q48" s="148">
        <v>290</v>
      </c>
      <c r="R48" s="195">
        <f t="shared" si="27"/>
        <v>0</v>
      </c>
      <c r="S48" s="151">
        <v>150</v>
      </c>
      <c r="T48" s="147">
        <f t="shared" si="28"/>
        <v>0</v>
      </c>
      <c r="U48" s="148">
        <v>150</v>
      </c>
      <c r="V48" s="147">
        <f t="shared" si="29"/>
        <v>0</v>
      </c>
      <c r="W48" s="148">
        <v>220</v>
      </c>
      <c r="X48" s="147">
        <f t="shared" si="30"/>
        <v>0</v>
      </c>
      <c r="Y48" s="148">
        <v>290</v>
      </c>
      <c r="Z48" s="196">
        <f t="shared" si="31"/>
        <v>0</v>
      </c>
      <c r="AA48" s="146">
        <v>150</v>
      </c>
      <c r="AB48" s="147">
        <f t="shared" si="32"/>
        <v>0</v>
      </c>
      <c r="AC48" s="148">
        <v>150</v>
      </c>
      <c r="AD48" s="147">
        <f t="shared" si="33"/>
        <v>0</v>
      </c>
      <c r="AE48" s="148">
        <v>220</v>
      </c>
      <c r="AF48" s="147">
        <f t="shared" si="34"/>
        <v>0</v>
      </c>
      <c r="AG48" s="148">
        <v>290</v>
      </c>
      <c r="AH48" s="195">
        <f t="shared" si="35"/>
        <v>0</v>
      </c>
      <c r="AI48" s="151">
        <v>150</v>
      </c>
      <c r="AJ48" s="147">
        <f t="shared" si="36"/>
        <v>0</v>
      </c>
      <c r="AK48" s="148">
        <v>150</v>
      </c>
      <c r="AL48" s="196">
        <f t="shared" si="37"/>
        <v>0</v>
      </c>
      <c r="AM48" s="146">
        <v>150</v>
      </c>
      <c r="AN48" s="147">
        <f t="shared" si="38"/>
        <v>0</v>
      </c>
      <c r="AO48" s="148">
        <v>150</v>
      </c>
      <c r="AP48" s="147">
        <f t="shared" si="39"/>
        <v>0</v>
      </c>
    </row>
    <row r="49" spans="1:42" s="11" customFormat="1" ht="15" customHeight="1" x14ac:dyDescent="0.25">
      <c r="A49" s="39" t="s">
        <v>17</v>
      </c>
      <c r="B49" s="40">
        <f>B6*12.5/10</f>
        <v>0</v>
      </c>
      <c r="C49" s="237">
        <v>17</v>
      </c>
      <c r="D49" s="46">
        <f t="shared" si="20"/>
        <v>0</v>
      </c>
      <c r="E49" s="238">
        <v>22</v>
      </c>
      <c r="F49" s="47">
        <f t="shared" si="21"/>
        <v>0</v>
      </c>
      <c r="G49" s="205">
        <v>34</v>
      </c>
      <c r="H49" s="16">
        <f t="shared" si="22"/>
        <v>0</v>
      </c>
      <c r="I49" s="206">
        <v>34</v>
      </c>
      <c r="J49" s="17">
        <f t="shared" si="23"/>
        <v>0</v>
      </c>
      <c r="K49" s="164">
        <v>43</v>
      </c>
      <c r="L49" s="50">
        <f t="shared" si="24"/>
        <v>0</v>
      </c>
      <c r="M49" s="163">
        <v>43</v>
      </c>
      <c r="N49" s="50">
        <f t="shared" si="25"/>
        <v>0</v>
      </c>
      <c r="O49" s="163">
        <v>50</v>
      </c>
      <c r="P49" s="50">
        <f t="shared" si="26"/>
        <v>0</v>
      </c>
      <c r="Q49" s="163">
        <v>50</v>
      </c>
      <c r="R49" s="51">
        <f t="shared" si="27"/>
        <v>0</v>
      </c>
      <c r="S49" s="162">
        <v>45</v>
      </c>
      <c r="T49" s="50">
        <f t="shared" si="28"/>
        <v>0</v>
      </c>
      <c r="U49" s="163">
        <v>45</v>
      </c>
      <c r="V49" s="50">
        <f t="shared" si="29"/>
        <v>0</v>
      </c>
      <c r="W49" s="163">
        <v>50</v>
      </c>
      <c r="X49" s="50">
        <f t="shared" si="30"/>
        <v>0</v>
      </c>
      <c r="Y49" s="163">
        <v>50</v>
      </c>
      <c r="Z49" s="52">
        <f t="shared" si="31"/>
        <v>0</v>
      </c>
      <c r="AA49" s="164">
        <v>45</v>
      </c>
      <c r="AB49" s="50">
        <f t="shared" si="32"/>
        <v>0</v>
      </c>
      <c r="AC49" s="163">
        <v>45</v>
      </c>
      <c r="AD49" s="50">
        <f t="shared" si="33"/>
        <v>0</v>
      </c>
      <c r="AE49" s="163">
        <v>50</v>
      </c>
      <c r="AF49" s="50">
        <f t="shared" si="34"/>
        <v>0</v>
      </c>
      <c r="AG49" s="163">
        <v>50</v>
      </c>
      <c r="AH49" s="51">
        <f t="shared" si="35"/>
        <v>0</v>
      </c>
      <c r="AI49" s="162">
        <v>45</v>
      </c>
      <c r="AJ49" s="50">
        <f t="shared" si="36"/>
        <v>0</v>
      </c>
      <c r="AK49" s="163">
        <v>45</v>
      </c>
      <c r="AL49" s="52">
        <f t="shared" si="37"/>
        <v>0</v>
      </c>
      <c r="AM49" s="164">
        <v>45</v>
      </c>
      <c r="AN49" s="50">
        <f t="shared" si="38"/>
        <v>0</v>
      </c>
      <c r="AO49" s="163">
        <v>45</v>
      </c>
      <c r="AP49" s="50">
        <f t="shared" si="39"/>
        <v>0</v>
      </c>
    </row>
    <row r="50" spans="1:42" s="11" customFormat="1" ht="15" customHeight="1" x14ac:dyDescent="0.25">
      <c r="A50" s="37" t="s">
        <v>18</v>
      </c>
      <c r="B50" s="38">
        <f>B6*7.5/10</f>
        <v>0</v>
      </c>
      <c r="C50" s="239">
        <v>11</v>
      </c>
      <c r="D50" s="41">
        <f t="shared" si="20"/>
        <v>0</v>
      </c>
      <c r="E50" s="240">
        <v>15</v>
      </c>
      <c r="F50" s="42">
        <f t="shared" si="21"/>
        <v>0</v>
      </c>
      <c r="G50" s="192">
        <v>25</v>
      </c>
      <c r="H50" s="235">
        <f t="shared" si="22"/>
        <v>0</v>
      </c>
      <c r="I50" s="193">
        <v>21</v>
      </c>
      <c r="J50" s="236">
        <f t="shared" si="23"/>
        <v>0</v>
      </c>
      <c r="K50" s="194">
        <v>35</v>
      </c>
      <c r="L50" s="147">
        <f t="shared" si="24"/>
        <v>0</v>
      </c>
      <c r="M50" s="144">
        <v>24</v>
      </c>
      <c r="N50" s="147">
        <f t="shared" si="25"/>
        <v>0</v>
      </c>
      <c r="O50" s="144">
        <v>29</v>
      </c>
      <c r="P50" s="147">
        <f t="shared" si="26"/>
        <v>0</v>
      </c>
      <c r="Q50" s="144">
        <v>44</v>
      </c>
      <c r="R50" s="195">
        <f t="shared" si="27"/>
        <v>0</v>
      </c>
      <c r="S50" s="142">
        <v>35</v>
      </c>
      <c r="T50" s="147">
        <f t="shared" si="28"/>
        <v>0</v>
      </c>
      <c r="U50" s="144">
        <v>25</v>
      </c>
      <c r="V50" s="147">
        <f t="shared" si="29"/>
        <v>0</v>
      </c>
      <c r="W50" s="144">
        <v>30</v>
      </c>
      <c r="X50" s="147">
        <f t="shared" si="30"/>
        <v>0</v>
      </c>
      <c r="Y50" s="144">
        <v>45</v>
      </c>
      <c r="Z50" s="196">
        <f t="shared" si="31"/>
        <v>0</v>
      </c>
      <c r="AA50" s="194">
        <v>35</v>
      </c>
      <c r="AB50" s="147">
        <f t="shared" si="32"/>
        <v>0</v>
      </c>
      <c r="AC50" s="144">
        <v>25</v>
      </c>
      <c r="AD50" s="147">
        <f t="shared" si="33"/>
        <v>0</v>
      </c>
      <c r="AE50" s="144">
        <v>30</v>
      </c>
      <c r="AF50" s="147">
        <f t="shared" si="34"/>
        <v>0</v>
      </c>
      <c r="AG50" s="144">
        <v>45</v>
      </c>
      <c r="AH50" s="195">
        <f t="shared" si="35"/>
        <v>0</v>
      </c>
      <c r="AI50" s="142">
        <v>30</v>
      </c>
      <c r="AJ50" s="147">
        <f t="shared" si="36"/>
        <v>0</v>
      </c>
      <c r="AK50" s="144">
        <v>20</v>
      </c>
      <c r="AL50" s="196">
        <f t="shared" si="37"/>
        <v>0</v>
      </c>
      <c r="AM50" s="194">
        <v>30</v>
      </c>
      <c r="AN50" s="147">
        <f t="shared" si="38"/>
        <v>0</v>
      </c>
      <c r="AO50" s="144">
        <v>20</v>
      </c>
      <c r="AP50" s="147">
        <f t="shared" si="39"/>
        <v>0</v>
      </c>
    </row>
    <row r="51" spans="1:42" s="11" customFormat="1" ht="15" customHeight="1" x14ac:dyDescent="0.25">
      <c r="A51" s="39" t="s">
        <v>19</v>
      </c>
      <c r="B51" s="40">
        <f>B6*12.5/10</f>
        <v>0</v>
      </c>
      <c r="C51" s="245">
        <v>20</v>
      </c>
      <c r="D51" s="110">
        <f t="shared" si="20"/>
        <v>0</v>
      </c>
      <c r="E51" s="246">
        <v>30</v>
      </c>
      <c r="F51" s="108">
        <f t="shared" si="21"/>
        <v>0</v>
      </c>
      <c r="G51" s="205">
        <v>40</v>
      </c>
      <c r="H51" s="16">
        <f t="shared" si="22"/>
        <v>0</v>
      </c>
      <c r="I51" s="206">
        <v>40</v>
      </c>
      <c r="J51" s="17">
        <f t="shared" si="23"/>
        <v>0</v>
      </c>
      <c r="K51" s="164">
        <v>55</v>
      </c>
      <c r="L51" s="50">
        <f t="shared" si="24"/>
        <v>0</v>
      </c>
      <c r="M51" s="163">
        <v>55</v>
      </c>
      <c r="N51" s="50">
        <f t="shared" si="25"/>
        <v>0</v>
      </c>
      <c r="O51" s="163">
        <v>60</v>
      </c>
      <c r="P51" s="50">
        <f t="shared" si="26"/>
        <v>0</v>
      </c>
      <c r="Q51" s="163">
        <v>70</v>
      </c>
      <c r="R51" s="51">
        <f t="shared" si="27"/>
        <v>0</v>
      </c>
      <c r="S51" s="162">
        <v>55</v>
      </c>
      <c r="T51" s="50">
        <f t="shared" si="28"/>
        <v>0</v>
      </c>
      <c r="U51" s="163">
        <v>55</v>
      </c>
      <c r="V51" s="50">
        <f t="shared" si="29"/>
        <v>0</v>
      </c>
      <c r="W51" s="163">
        <v>60</v>
      </c>
      <c r="X51" s="50">
        <f t="shared" si="30"/>
        <v>0</v>
      </c>
      <c r="Y51" s="163">
        <v>70</v>
      </c>
      <c r="Z51" s="52">
        <f t="shared" si="31"/>
        <v>0</v>
      </c>
      <c r="AA51" s="164">
        <v>55</v>
      </c>
      <c r="AB51" s="50">
        <f t="shared" si="32"/>
        <v>0</v>
      </c>
      <c r="AC51" s="163">
        <v>55</v>
      </c>
      <c r="AD51" s="50">
        <f t="shared" si="33"/>
        <v>0</v>
      </c>
      <c r="AE51" s="163">
        <v>60</v>
      </c>
      <c r="AF51" s="50">
        <f t="shared" si="34"/>
        <v>0</v>
      </c>
      <c r="AG51" s="163">
        <v>70</v>
      </c>
      <c r="AH51" s="51">
        <f t="shared" si="35"/>
        <v>0</v>
      </c>
      <c r="AI51" s="162">
        <v>55</v>
      </c>
      <c r="AJ51" s="50">
        <f t="shared" si="36"/>
        <v>0</v>
      </c>
      <c r="AK51" s="163">
        <v>55</v>
      </c>
      <c r="AL51" s="52">
        <f t="shared" si="37"/>
        <v>0</v>
      </c>
      <c r="AM51" s="164">
        <v>55</v>
      </c>
      <c r="AN51" s="50">
        <f t="shared" si="38"/>
        <v>0</v>
      </c>
      <c r="AO51" s="163">
        <v>55</v>
      </c>
      <c r="AP51" s="50">
        <f t="shared" si="39"/>
        <v>0</v>
      </c>
    </row>
    <row r="52" spans="1:42" s="11" customFormat="1" ht="15" customHeight="1" x14ac:dyDescent="0.25">
      <c r="A52" s="37" t="s">
        <v>20</v>
      </c>
      <c r="B52" s="45">
        <f>B6*146/10</f>
        <v>0</v>
      </c>
      <c r="C52" s="247">
        <v>800</v>
      </c>
      <c r="D52" s="65">
        <f t="shared" si="20"/>
        <v>0</v>
      </c>
      <c r="E52" s="248">
        <v>1000</v>
      </c>
      <c r="F52" s="66">
        <f t="shared" si="21"/>
        <v>0</v>
      </c>
      <c r="G52" s="192">
        <v>1200</v>
      </c>
      <c r="H52" s="235">
        <f t="shared" si="22"/>
        <v>0</v>
      </c>
      <c r="I52" s="193">
        <v>1200</v>
      </c>
      <c r="J52" s="236">
        <f t="shared" si="23"/>
        <v>0</v>
      </c>
      <c r="K52" s="194">
        <v>1500</v>
      </c>
      <c r="L52" s="147">
        <f t="shared" si="24"/>
        <v>0</v>
      </c>
      <c r="M52" s="144">
        <v>1500</v>
      </c>
      <c r="N52" s="147">
        <f t="shared" si="25"/>
        <v>0</v>
      </c>
      <c r="O52" s="144">
        <v>1500</v>
      </c>
      <c r="P52" s="147">
        <f t="shared" si="26"/>
        <v>0</v>
      </c>
      <c r="Q52" s="144">
        <v>1500</v>
      </c>
      <c r="R52" s="195">
        <f t="shared" si="27"/>
        <v>0</v>
      </c>
      <c r="S52" s="142">
        <v>1500</v>
      </c>
      <c r="T52" s="147">
        <f t="shared" si="28"/>
        <v>0</v>
      </c>
      <c r="U52" s="144">
        <v>1500</v>
      </c>
      <c r="V52" s="147">
        <f t="shared" si="29"/>
        <v>0</v>
      </c>
      <c r="W52" s="144">
        <v>1500</v>
      </c>
      <c r="X52" s="147">
        <f t="shared" si="30"/>
        <v>0</v>
      </c>
      <c r="Y52" s="144">
        <v>1500</v>
      </c>
      <c r="Z52" s="196">
        <f t="shared" si="31"/>
        <v>0</v>
      </c>
      <c r="AA52" s="194">
        <v>1500</v>
      </c>
      <c r="AB52" s="147">
        <f t="shared" si="32"/>
        <v>0</v>
      </c>
      <c r="AC52" s="144">
        <v>1500</v>
      </c>
      <c r="AD52" s="147">
        <f t="shared" si="33"/>
        <v>0</v>
      </c>
      <c r="AE52" s="144">
        <v>1500</v>
      </c>
      <c r="AF52" s="147">
        <f t="shared" si="34"/>
        <v>0</v>
      </c>
      <c r="AG52" s="144">
        <v>1500</v>
      </c>
      <c r="AH52" s="283">
        <f t="shared" si="35"/>
        <v>0</v>
      </c>
      <c r="AI52" s="284">
        <v>1500</v>
      </c>
      <c r="AJ52" s="281">
        <f t="shared" si="36"/>
        <v>0</v>
      </c>
      <c r="AK52" s="282">
        <v>1500</v>
      </c>
      <c r="AL52" s="285">
        <f t="shared" si="37"/>
        <v>0</v>
      </c>
      <c r="AM52" s="280">
        <v>1500</v>
      </c>
      <c r="AN52" s="281">
        <f t="shared" si="38"/>
        <v>0</v>
      </c>
      <c r="AO52" s="282">
        <v>1500</v>
      </c>
      <c r="AP52" s="147">
        <f t="shared" si="39"/>
        <v>0</v>
      </c>
    </row>
    <row r="53" spans="1:42" s="11" customFormat="1" ht="15" customHeight="1" x14ac:dyDescent="0.25">
      <c r="A53" s="55" t="s">
        <v>21</v>
      </c>
      <c r="B53" s="67">
        <f>B6*185/10</f>
        <v>0</v>
      </c>
      <c r="C53" s="218">
        <v>2000</v>
      </c>
      <c r="D53" s="57">
        <f t="shared" si="20"/>
        <v>0</v>
      </c>
      <c r="E53" s="219">
        <v>2300</v>
      </c>
      <c r="F53" s="58">
        <f t="shared" si="21"/>
        <v>0</v>
      </c>
      <c r="G53" s="211">
        <v>2500</v>
      </c>
      <c r="H53" s="16">
        <f t="shared" si="22"/>
        <v>0</v>
      </c>
      <c r="I53" s="212">
        <v>2300</v>
      </c>
      <c r="J53" s="17">
        <f t="shared" si="23"/>
        <v>0</v>
      </c>
      <c r="K53" s="213">
        <v>3000</v>
      </c>
      <c r="L53" s="50">
        <f t="shared" si="24"/>
        <v>0</v>
      </c>
      <c r="M53" s="214">
        <v>2300</v>
      </c>
      <c r="N53" s="50">
        <f t="shared" si="25"/>
        <v>0</v>
      </c>
      <c r="O53" s="214">
        <v>2600</v>
      </c>
      <c r="P53" s="50">
        <f t="shared" si="26"/>
        <v>0</v>
      </c>
      <c r="Q53" s="214">
        <v>2500</v>
      </c>
      <c r="R53" s="51">
        <f t="shared" si="27"/>
        <v>0</v>
      </c>
      <c r="S53" s="215">
        <v>3400</v>
      </c>
      <c r="T53" s="50">
        <f t="shared" si="28"/>
        <v>0</v>
      </c>
      <c r="U53" s="214">
        <v>2600</v>
      </c>
      <c r="V53" s="50">
        <f t="shared" si="29"/>
        <v>0</v>
      </c>
      <c r="W53" s="214">
        <v>2900</v>
      </c>
      <c r="X53" s="50">
        <f t="shared" si="30"/>
        <v>0</v>
      </c>
      <c r="Y53" s="214">
        <v>2800</v>
      </c>
      <c r="Z53" s="52">
        <f t="shared" si="31"/>
        <v>0</v>
      </c>
      <c r="AA53" s="213">
        <v>3400</v>
      </c>
      <c r="AB53" s="50">
        <f t="shared" si="32"/>
        <v>0</v>
      </c>
      <c r="AC53" s="214">
        <v>2600</v>
      </c>
      <c r="AD53" s="50">
        <f t="shared" si="33"/>
        <v>0</v>
      </c>
      <c r="AE53" s="214">
        <v>2900</v>
      </c>
      <c r="AF53" s="50">
        <f t="shared" si="34"/>
        <v>0</v>
      </c>
      <c r="AG53" s="214">
        <v>2800</v>
      </c>
      <c r="AH53" s="51">
        <f t="shared" si="35"/>
        <v>0</v>
      </c>
      <c r="AI53" s="215">
        <v>3400</v>
      </c>
      <c r="AJ53" s="50">
        <f t="shared" si="36"/>
        <v>0</v>
      </c>
      <c r="AK53" s="214">
        <v>2600</v>
      </c>
      <c r="AL53" s="52">
        <f t="shared" si="37"/>
        <v>0</v>
      </c>
      <c r="AM53" s="213">
        <v>3400</v>
      </c>
      <c r="AN53" s="50">
        <f t="shared" si="38"/>
        <v>0</v>
      </c>
      <c r="AO53" s="214">
        <v>2600</v>
      </c>
      <c r="AP53" s="50">
        <f t="shared" si="39"/>
        <v>0</v>
      </c>
    </row>
    <row r="54" spans="1:42" s="11" customFormat="1" ht="15" customHeight="1" thickBot="1" x14ac:dyDescent="0.3">
      <c r="A54" s="68" t="s">
        <v>22</v>
      </c>
      <c r="B54" s="69">
        <f>B6*100/10</f>
        <v>0</v>
      </c>
      <c r="C54" s="249">
        <v>1500</v>
      </c>
      <c r="D54" s="70">
        <f t="shared" si="20"/>
        <v>0</v>
      </c>
      <c r="E54" s="250">
        <v>1900</v>
      </c>
      <c r="F54" s="71">
        <f t="shared" si="21"/>
        <v>0</v>
      </c>
      <c r="G54" s="251">
        <v>2300</v>
      </c>
      <c r="H54" s="252">
        <f t="shared" si="22"/>
        <v>0</v>
      </c>
      <c r="I54" s="253">
        <v>2300</v>
      </c>
      <c r="J54" s="254">
        <f t="shared" si="23"/>
        <v>0</v>
      </c>
      <c r="K54" s="255">
        <v>2300</v>
      </c>
      <c r="L54" s="256">
        <f t="shared" si="24"/>
        <v>0</v>
      </c>
      <c r="M54" s="257">
        <v>2300</v>
      </c>
      <c r="N54" s="256">
        <f t="shared" si="25"/>
        <v>0</v>
      </c>
      <c r="O54" s="257">
        <v>2300</v>
      </c>
      <c r="P54" s="256">
        <f t="shared" si="26"/>
        <v>0</v>
      </c>
      <c r="Q54" s="257">
        <v>2300</v>
      </c>
      <c r="R54" s="258">
        <f t="shared" si="27"/>
        <v>0</v>
      </c>
      <c r="S54" s="259">
        <v>2300</v>
      </c>
      <c r="T54" s="256">
        <f t="shared" si="28"/>
        <v>0</v>
      </c>
      <c r="U54" s="257">
        <v>2300</v>
      </c>
      <c r="V54" s="256">
        <f t="shared" si="29"/>
        <v>0</v>
      </c>
      <c r="W54" s="257">
        <v>2300</v>
      </c>
      <c r="X54" s="256">
        <f t="shared" si="30"/>
        <v>0</v>
      </c>
      <c r="Y54" s="257">
        <v>2300</v>
      </c>
      <c r="Z54" s="260">
        <f t="shared" si="31"/>
        <v>0</v>
      </c>
      <c r="AA54" s="255">
        <v>2300</v>
      </c>
      <c r="AB54" s="256">
        <f t="shared" si="32"/>
        <v>0</v>
      </c>
      <c r="AC54" s="257">
        <v>2300</v>
      </c>
      <c r="AD54" s="256">
        <f t="shared" si="33"/>
        <v>0</v>
      </c>
      <c r="AE54" s="257">
        <v>2300</v>
      </c>
      <c r="AF54" s="256">
        <f t="shared" si="34"/>
        <v>0</v>
      </c>
      <c r="AG54" s="257">
        <v>2300</v>
      </c>
      <c r="AH54" s="258">
        <f t="shared" si="35"/>
        <v>0</v>
      </c>
      <c r="AI54" s="259">
        <v>3000</v>
      </c>
      <c r="AJ54" s="256">
        <f t="shared" si="36"/>
        <v>0</v>
      </c>
      <c r="AK54" s="257">
        <v>2000</v>
      </c>
      <c r="AL54" s="260">
        <f t="shared" si="37"/>
        <v>0</v>
      </c>
      <c r="AM54" s="255">
        <v>1800</v>
      </c>
      <c r="AN54" s="256">
        <f t="shared" si="38"/>
        <v>0</v>
      </c>
      <c r="AO54" s="257">
        <v>1800</v>
      </c>
      <c r="AP54" s="256">
        <f t="shared" si="39"/>
        <v>0</v>
      </c>
    </row>
    <row r="55" spans="1:42" x14ac:dyDescent="0.35">
      <c r="A55" s="292" t="s">
        <v>90</v>
      </c>
    </row>
    <row r="56" spans="1:42" x14ac:dyDescent="0.35">
      <c r="A56" s="122" t="s">
        <v>91</v>
      </c>
    </row>
    <row r="57" spans="1:42" x14ac:dyDescent="0.35">
      <c r="A57" s="122" t="s">
        <v>92</v>
      </c>
    </row>
    <row r="58" spans="1:42" x14ac:dyDescent="0.35">
      <c r="A58" s="123" t="s">
        <v>106</v>
      </c>
    </row>
    <row r="59" spans="1:42" ht="15" customHeight="1" x14ac:dyDescent="0.35">
      <c r="A59" s="341"/>
      <c r="B59" s="341"/>
      <c r="C59" s="341"/>
      <c r="D59" s="341"/>
      <c r="E59" s="341"/>
      <c r="F59" s="341"/>
    </row>
    <row r="60" spans="1:42" x14ac:dyDescent="0.35">
      <c r="A60" s="461" t="s">
        <v>111</v>
      </c>
    </row>
    <row r="61" spans="1:42" x14ac:dyDescent="0.35">
      <c r="A61" s="461" t="s">
        <v>112</v>
      </c>
    </row>
  </sheetData>
  <sheetProtection algorithmName="SHA-512" hashValue="gQf0cmS6/r/K5yF1DCv0W8zuMa4dow7Es0calG4WH+aaMQ3UXNI7n6+6rzsY5UXYI6l8aoFs0OajuKyn2la7TQ==" saltValue="vypMESfxfzKf1tlC5pjpbA==" spinCount="100000" sheet="1" objects="1" scenarios="1"/>
  <mergeCells count="129">
    <mergeCell ref="A1:D1"/>
    <mergeCell ref="A2:D2"/>
    <mergeCell ref="A3:D3"/>
    <mergeCell ref="AL7:AL9"/>
    <mergeCell ref="AM7:AM9"/>
    <mergeCell ref="N7:N9"/>
    <mergeCell ref="R7:R9"/>
    <mergeCell ref="S7:S9"/>
    <mergeCell ref="H7:H9"/>
    <mergeCell ref="W7:W9"/>
    <mergeCell ref="A4:D4"/>
    <mergeCell ref="A5:D5"/>
    <mergeCell ref="AP7:AP9"/>
    <mergeCell ref="AF7:AF9"/>
    <mergeCell ref="AG7:AG9"/>
    <mergeCell ref="AH7:AH9"/>
    <mergeCell ref="AI7:AI9"/>
    <mergeCell ref="AJ7:AJ9"/>
    <mergeCell ref="AO7:AO9"/>
    <mergeCell ref="AN7:AN9"/>
    <mergeCell ref="L7:L9"/>
    <mergeCell ref="O7:O9"/>
    <mergeCell ref="P7:P9"/>
    <mergeCell ref="V7:V9"/>
    <mergeCell ref="T7:T9"/>
    <mergeCell ref="U7:U9"/>
    <mergeCell ref="Q7:Q9"/>
    <mergeCell ref="X7:X9"/>
    <mergeCell ref="Y7:Y9"/>
    <mergeCell ref="AK7:AK9"/>
    <mergeCell ref="Z7:Z9"/>
    <mergeCell ref="AA7:AA9"/>
    <mergeCell ref="AD7:AD9"/>
    <mergeCell ref="AE7:AE9"/>
    <mergeCell ref="AB7:AB9"/>
    <mergeCell ref="AC7:AC9"/>
    <mergeCell ref="C20:C22"/>
    <mergeCell ref="D20:D22"/>
    <mergeCell ref="E20:E22"/>
    <mergeCell ref="F20:F22"/>
    <mergeCell ref="G7:G9"/>
    <mergeCell ref="M7:M9"/>
    <mergeCell ref="C6:H6"/>
    <mergeCell ref="C7:C9"/>
    <mergeCell ref="D7:D9"/>
    <mergeCell ref="E7:E9"/>
    <mergeCell ref="F7:F9"/>
    <mergeCell ref="I7:I9"/>
    <mergeCell ref="J7:J9"/>
    <mergeCell ref="K7:K9"/>
    <mergeCell ref="P20:P22"/>
    <mergeCell ref="Q20:Q22"/>
    <mergeCell ref="R20:R22"/>
    <mergeCell ref="G20:G22"/>
    <mergeCell ref="H20:H22"/>
    <mergeCell ref="I20:I22"/>
    <mergeCell ref="J20:J22"/>
    <mergeCell ref="K20:K22"/>
    <mergeCell ref="L20:L22"/>
    <mergeCell ref="AN20:AN22"/>
    <mergeCell ref="AO20:AO22"/>
    <mergeCell ref="AP20:AP22"/>
    <mergeCell ref="AE20:AE22"/>
    <mergeCell ref="AF20:AF22"/>
    <mergeCell ref="AG20:AG22"/>
    <mergeCell ref="AH20:AH22"/>
    <mergeCell ref="AI20:AI22"/>
    <mergeCell ref="AJ20:AJ22"/>
    <mergeCell ref="C38:C40"/>
    <mergeCell ref="D38:D40"/>
    <mergeCell ref="E38:E40"/>
    <mergeCell ref="F38:F40"/>
    <mergeCell ref="G38:G40"/>
    <mergeCell ref="H38:H40"/>
    <mergeCell ref="AK20:AK22"/>
    <mergeCell ref="AL20:AL22"/>
    <mergeCell ref="AM20:AM22"/>
    <mergeCell ref="Y20:Y22"/>
    <mergeCell ref="Z20:Z22"/>
    <mergeCell ref="AA20:AA22"/>
    <mergeCell ref="AB20:AB22"/>
    <mergeCell ref="AC20:AC22"/>
    <mergeCell ref="AD20:AD22"/>
    <mergeCell ref="S20:S22"/>
    <mergeCell ref="T20:T22"/>
    <mergeCell ref="U20:U22"/>
    <mergeCell ref="V20:V22"/>
    <mergeCell ref="W20:W22"/>
    <mergeCell ref="X20:X22"/>
    <mergeCell ref="M20:M22"/>
    <mergeCell ref="N20:N22"/>
    <mergeCell ref="O20:O22"/>
    <mergeCell ref="Z38:Z40"/>
    <mergeCell ref="O38:O40"/>
    <mergeCell ref="P38:P40"/>
    <mergeCell ref="Q38:Q40"/>
    <mergeCell ref="R38:R40"/>
    <mergeCell ref="S38:S40"/>
    <mergeCell ref="T38:T40"/>
    <mergeCell ref="I38:I40"/>
    <mergeCell ref="J38:J40"/>
    <mergeCell ref="K38:K40"/>
    <mergeCell ref="L38:L40"/>
    <mergeCell ref="M38:M40"/>
    <mergeCell ref="N38:N40"/>
    <mergeCell ref="AM38:AM40"/>
    <mergeCell ref="AN38:AN40"/>
    <mergeCell ref="AO38:AO40"/>
    <mergeCell ref="AP38:AP40"/>
    <mergeCell ref="A59:F59"/>
    <mergeCell ref="A20:B22"/>
    <mergeCell ref="A38:B40"/>
    <mergeCell ref="AG38:AG40"/>
    <mergeCell ref="AH38:AH40"/>
    <mergeCell ref="AI38:AI40"/>
    <mergeCell ref="AJ38:AJ40"/>
    <mergeCell ref="AK38:AK40"/>
    <mergeCell ref="AL38:AL40"/>
    <mergeCell ref="AA38:AA40"/>
    <mergeCell ref="AB38:AB40"/>
    <mergeCell ref="AC38:AC40"/>
    <mergeCell ref="AD38:AD40"/>
    <mergeCell ref="AE38:AE40"/>
    <mergeCell ref="AF38:AF40"/>
    <mergeCell ref="U38:U40"/>
    <mergeCell ref="V38:V40"/>
    <mergeCell ref="W38:W40"/>
    <mergeCell ref="X38:X40"/>
    <mergeCell ref="Y38:Y40"/>
  </mergeCells>
  <phoneticPr fontId="4" type="noConversion"/>
  <pageMargins left="0.25" right="0.25" top="0.25" bottom="0.25" header="0" footer="0"/>
  <pageSetup scale="85" orientation="portrait" horizontalDpi="300" verticalDpi="300" r:id="rId1"/>
  <headerFooter alignWithMargins="0"/>
  <colBreaks count="2" manualBreakCount="2">
    <brk id="6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39C3E"/>
  </sheetPr>
  <dimension ref="A1:AP55"/>
  <sheetViews>
    <sheetView showGridLines="0" zoomScaleNormal="100" workbookViewId="0">
      <selection activeCell="C60" sqref="C60"/>
    </sheetView>
  </sheetViews>
  <sheetFormatPr defaultColWidth="8.81640625" defaultRowHeight="14.5" x14ac:dyDescent="0.35"/>
  <cols>
    <col min="1" max="1" width="30.453125" style="1" customWidth="1"/>
    <col min="2" max="2" width="9" style="1" customWidth="1"/>
    <col min="3" max="42" width="11.453125" style="1" customWidth="1"/>
    <col min="43" max="16384" width="8.81640625" style="1"/>
  </cols>
  <sheetData>
    <row r="1" spans="1:42" ht="23.25" customHeight="1" x14ac:dyDescent="0.55000000000000004">
      <c r="A1" s="452" t="s">
        <v>95</v>
      </c>
      <c r="B1" s="452"/>
      <c r="C1" s="452"/>
      <c r="D1" s="452"/>
      <c r="E1" s="452"/>
      <c r="F1" s="79"/>
      <c r="G1" s="79"/>
      <c r="H1" s="79"/>
    </row>
    <row r="2" spans="1:42" ht="15.5" x14ac:dyDescent="0.35">
      <c r="A2" s="453" t="s">
        <v>77</v>
      </c>
      <c r="B2" s="453"/>
      <c r="C2" s="453"/>
      <c r="D2" s="453"/>
      <c r="E2" s="453"/>
      <c r="F2" s="80"/>
      <c r="G2" s="80"/>
      <c r="H2" s="80"/>
    </row>
    <row r="3" spans="1:42" ht="19.5" customHeight="1" x14ac:dyDescent="0.35">
      <c r="A3" s="454" t="s">
        <v>109</v>
      </c>
      <c r="B3" s="454"/>
      <c r="C3" s="454"/>
      <c r="D3" s="454"/>
      <c r="E3" s="454"/>
      <c r="F3" s="81"/>
      <c r="G3" s="81"/>
      <c r="H3" s="81"/>
    </row>
    <row r="4" spans="1:42" ht="25.5" customHeight="1" x14ac:dyDescent="0.35">
      <c r="A4" s="424" t="s">
        <v>96</v>
      </c>
      <c r="B4" s="424"/>
      <c r="C4" s="424"/>
      <c r="D4" s="424"/>
      <c r="E4" s="424"/>
      <c r="F4" s="3"/>
      <c r="G4" s="2"/>
      <c r="H4" s="2"/>
    </row>
    <row r="5" spans="1:42" ht="19.5" customHeight="1" thickBot="1" x14ac:dyDescent="0.4">
      <c r="A5" s="425" t="s">
        <v>103</v>
      </c>
      <c r="B5" s="425"/>
      <c r="C5" s="426"/>
      <c r="D5" s="426"/>
      <c r="E5" s="2"/>
      <c r="F5" s="3"/>
      <c r="G5" s="2"/>
      <c r="H5" s="2"/>
    </row>
    <row r="6" spans="1:42" ht="29.5" thickBot="1" x14ac:dyDescent="0.6">
      <c r="A6" s="96" t="s">
        <v>81</v>
      </c>
      <c r="B6" s="93">
        <v>0</v>
      </c>
      <c r="C6" s="427"/>
      <c r="D6" s="427"/>
      <c r="E6" s="427"/>
      <c r="F6" s="427"/>
      <c r="G6" s="427"/>
      <c r="H6" s="427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6" customFormat="1" x14ac:dyDescent="0.35">
      <c r="A7" s="4" t="s">
        <v>60</v>
      </c>
      <c r="B7" s="289">
        <f>B6/60*100</f>
        <v>0</v>
      </c>
      <c r="C7" s="410" t="s">
        <v>23</v>
      </c>
      <c r="D7" s="408" t="s">
        <v>93</v>
      </c>
      <c r="E7" s="442" t="s">
        <v>24</v>
      </c>
      <c r="F7" s="444" t="s">
        <v>94</v>
      </c>
      <c r="G7" s="440" t="s">
        <v>25</v>
      </c>
      <c r="H7" s="420" t="s">
        <v>26</v>
      </c>
      <c r="I7" s="434" t="s">
        <v>27</v>
      </c>
      <c r="J7" s="436" t="s">
        <v>28</v>
      </c>
      <c r="K7" s="438" t="s">
        <v>29</v>
      </c>
      <c r="L7" s="388" t="s">
        <v>30</v>
      </c>
      <c r="M7" s="390" t="s">
        <v>71</v>
      </c>
      <c r="N7" s="392" t="s">
        <v>31</v>
      </c>
      <c r="O7" s="370" t="s">
        <v>32</v>
      </c>
      <c r="P7" s="396" t="s">
        <v>33</v>
      </c>
      <c r="Q7" s="398" t="s">
        <v>34</v>
      </c>
      <c r="R7" s="400" t="s">
        <v>35</v>
      </c>
      <c r="S7" s="402" t="s">
        <v>36</v>
      </c>
      <c r="T7" s="404" t="s">
        <v>37</v>
      </c>
      <c r="U7" s="410" t="s">
        <v>38</v>
      </c>
      <c r="V7" s="408" t="s">
        <v>39</v>
      </c>
      <c r="W7" s="366" t="s">
        <v>40</v>
      </c>
      <c r="X7" s="368" t="s">
        <v>41</v>
      </c>
      <c r="Y7" s="422" t="s">
        <v>42</v>
      </c>
      <c r="Z7" s="394" t="s">
        <v>43</v>
      </c>
      <c r="AA7" s="382" t="s">
        <v>44</v>
      </c>
      <c r="AB7" s="384" t="s">
        <v>45</v>
      </c>
      <c r="AC7" s="386" t="s">
        <v>46</v>
      </c>
      <c r="AD7" s="388" t="s">
        <v>47</v>
      </c>
      <c r="AE7" s="390" t="s">
        <v>48</v>
      </c>
      <c r="AF7" s="392" t="s">
        <v>49</v>
      </c>
      <c r="AG7" s="370" t="s">
        <v>50</v>
      </c>
      <c r="AH7" s="372" t="s">
        <v>51</v>
      </c>
      <c r="AI7" s="374" t="s">
        <v>52</v>
      </c>
      <c r="AJ7" s="376" t="s">
        <v>53</v>
      </c>
      <c r="AK7" s="378" t="s">
        <v>54</v>
      </c>
      <c r="AL7" s="380" t="s">
        <v>55</v>
      </c>
      <c r="AM7" s="406" t="s">
        <v>56</v>
      </c>
      <c r="AN7" s="408" t="s">
        <v>57</v>
      </c>
      <c r="AO7" s="366" t="s">
        <v>58</v>
      </c>
      <c r="AP7" s="368" t="s">
        <v>59</v>
      </c>
    </row>
    <row r="8" spans="1:42" ht="17.25" customHeight="1" thickBot="1" x14ac:dyDescent="0.4">
      <c r="A8" s="7" t="s">
        <v>97</v>
      </c>
      <c r="B8" s="97">
        <f>B7/33.4</f>
        <v>0</v>
      </c>
      <c r="C8" s="410"/>
      <c r="D8" s="408"/>
      <c r="E8" s="442"/>
      <c r="F8" s="444"/>
      <c r="G8" s="440"/>
      <c r="H8" s="420"/>
      <c r="I8" s="434"/>
      <c r="J8" s="436"/>
      <c r="K8" s="438"/>
      <c r="L8" s="388"/>
      <c r="M8" s="390"/>
      <c r="N8" s="392"/>
      <c r="O8" s="370"/>
      <c r="P8" s="396"/>
      <c r="Q8" s="398"/>
      <c r="R8" s="400"/>
      <c r="S8" s="402"/>
      <c r="T8" s="404"/>
      <c r="U8" s="410"/>
      <c r="V8" s="408"/>
      <c r="W8" s="366"/>
      <c r="X8" s="368"/>
      <c r="Y8" s="422"/>
      <c r="Z8" s="394"/>
      <c r="AA8" s="382"/>
      <c r="AB8" s="384"/>
      <c r="AC8" s="386"/>
      <c r="AD8" s="388"/>
      <c r="AE8" s="390"/>
      <c r="AF8" s="392"/>
      <c r="AG8" s="370"/>
      <c r="AH8" s="372"/>
      <c r="AI8" s="374"/>
      <c r="AJ8" s="376"/>
      <c r="AK8" s="378"/>
      <c r="AL8" s="380"/>
      <c r="AM8" s="406"/>
      <c r="AN8" s="408"/>
      <c r="AO8" s="366"/>
      <c r="AP8" s="368"/>
    </row>
    <row r="9" spans="1:42" ht="24.75" customHeight="1" thickBot="1" x14ac:dyDescent="0.4">
      <c r="A9" s="269" t="s">
        <v>61</v>
      </c>
      <c r="B9" s="8">
        <f>B6*321/60</f>
        <v>0</v>
      </c>
      <c r="C9" s="411"/>
      <c r="D9" s="409"/>
      <c r="E9" s="443"/>
      <c r="F9" s="445"/>
      <c r="G9" s="441"/>
      <c r="H9" s="421"/>
      <c r="I9" s="435"/>
      <c r="J9" s="437"/>
      <c r="K9" s="439"/>
      <c r="L9" s="389"/>
      <c r="M9" s="391"/>
      <c r="N9" s="393"/>
      <c r="O9" s="371"/>
      <c r="P9" s="397"/>
      <c r="Q9" s="399"/>
      <c r="R9" s="401"/>
      <c r="S9" s="403"/>
      <c r="T9" s="405"/>
      <c r="U9" s="411"/>
      <c r="V9" s="409"/>
      <c r="W9" s="367"/>
      <c r="X9" s="369"/>
      <c r="Y9" s="423"/>
      <c r="Z9" s="395"/>
      <c r="AA9" s="383"/>
      <c r="AB9" s="385"/>
      <c r="AC9" s="387"/>
      <c r="AD9" s="389"/>
      <c r="AE9" s="391"/>
      <c r="AF9" s="393"/>
      <c r="AG9" s="371"/>
      <c r="AH9" s="373"/>
      <c r="AI9" s="375"/>
      <c r="AJ9" s="377"/>
      <c r="AK9" s="379"/>
      <c r="AL9" s="381"/>
      <c r="AM9" s="407"/>
      <c r="AN9" s="409"/>
      <c r="AO9" s="367"/>
      <c r="AP9" s="369"/>
    </row>
    <row r="10" spans="1:42" s="11" customFormat="1" ht="15" customHeight="1" x14ac:dyDescent="0.25">
      <c r="A10" s="9" t="s">
        <v>87</v>
      </c>
      <c r="B10" s="10">
        <f>B6</f>
        <v>0</v>
      </c>
      <c r="C10" s="124">
        <v>13</v>
      </c>
      <c r="D10" s="105">
        <f>B10/C10</f>
        <v>0</v>
      </c>
      <c r="E10" s="129">
        <v>19</v>
      </c>
      <c r="F10" s="15">
        <f>B10/E10</f>
        <v>0</v>
      </c>
      <c r="G10" s="130">
        <v>34</v>
      </c>
      <c r="H10" s="16">
        <f>B10/G10</f>
        <v>0</v>
      </c>
      <c r="I10" s="131">
        <v>34</v>
      </c>
      <c r="J10" s="17">
        <f>B10/I10</f>
        <v>0</v>
      </c>
      <c r="K10" s="132">
        <v>52</v>
      </c>
      <c r="L10" s="18">
        <f>B10/K10</f>
        <v>0</v>
      </c>
      <c r="M10" s="131">
        <v>46</v>
      </c>
      <c r="N10" s="18">
        <f>B10/M10</f>
        <v>0</v>
      </c>
      <c r="O10" s="131">
        <v>71</v>
      </c>
      <c r="P10" s="18">
        <f>$B10/O10</f>
        <v>0</v>
      </c>
      <c r="Q10" s="131">
        <v>71</v>
      </c>
      <c r="R10" s="19">
        <f>$B10/Q10</f>
        <v>0</v>
      </c>
      <c r="S10" s="130">
        <v>56</v>
      </c>
      <c r="T10" s="18">
        <f>B10/S10</f>
        <v>0</v>
      </c>
      <c r="U10" s="131">
        <v>46</v>
      </c>
      <c r="V10" s="18">
        <f>B10/U10</f>
        <v>0</v>
      </c>
      <c r="W10" s="131">
        <v>71</v>
      </c>
      <c r="X10" s="18">
        <f>$B10/W10</f>
        <v>0</v>
      </c>
      <c r="Y10" s="131">
        <v>71</v>
      </c>
      <c r="Z10" s="20">
        <f>$B10/Y10</f>
        <v>0</v>
      </c>
      <c r="AA10" s="132">
        <v>56</v>
      </c>
      <c r="AB10" s="18">
        <f>B10/AA10</f>
        <v>0</v>
      </c>
      <c r="AC10" s="131">
        <v>46</v>
      </c>
      <c r="AD10" s="18">
        <f>B10/AC10</f>
        <v>0</v>
      </c>
      <c r="AE10" s="131">
        <v>71</v>
      </c>
      <c r="AF10" s="18">
        <f>$B10/AE10</f>
        <v>0</v>
      </c>
      <c r="AG10" s="131">
        <v>71</v>
      </c>
      <c r="AH10" s="19">
        <f>$B10/AG10</f>
        <v>0</v>
      </c>
      <c r="AI10" s="130">
        <v>56</v>
      </c>
      <c r="AJ10" s="18">
        <f>B10/AI10</f>
        <v>0</v>
      </c>
      <c r="AK10" s="131">
        <v>46</v>
      </c>
      <c r="AL10" s="20">
        <f>B10/AK10</f>
        <v>0</v>
      </c>
      <c r="AM10" s="132">
        <v>56</v>
      </c>
      <c r="AN10" s="18">
        <f>B10/AM10</f>
        <v>0</v>
      </c>
      <c r="AO10" s="131">
        <v>46</v>
      </c>
      <c r="AP10" s="18">
        <f>B10/AO10</f>
        <v>0</v>
      </c>
    </row>
    <row r="11" spans="1:42" s="11" customFormat="1" ht="15" customHeight="1" x14ac:dyDescent="0.25">
      <c r="A11" s="12" t="s">
        <v>69</v>
      </c>
      <c r="B11" s="13">
        <f>B6*108/60</f>
        <v>0</v>
      </c>
      <c r="C11" s="125"/>
      <c r="D11" s="14"/>
      <c r="E11" s="261"/>
      <c r="F11" s="15"/>
      <c r="G11" s="262"/>
      <c r="H11" s="16"/>
      <c r="I11" s="263"/>
      <c r="J11" s="17"/>
      <c r="K11" s="137"/>
      <c r="L11" s="18"/>
      <c r="M11" s="263"/>
      <c r="N11" s="18"/>
      <c r="O11" s="263"/>
      <c r="P11" s="18"/>
      <c r="Q11" s="136"/>
      <c r="R11" s="19"/>
      <c r="S11" s="262"/>
      <c r="T11" s="18"/>
      <c r="U11" s="263"/>
      <c r="V11" s="18"/>
      <c r="W11" s="263"/>
      <c r="X11" s="18"/>
      <c r="Y11" s="136"/>
      <c r="Z11" s="20"/>
      <c r="AA11" s="137"/>
      <c r="AB11" s="18"/>
      <c r="AC11" s="136"/>
      <c r="AD11" s="18"/>
      <c r="AE11" s="136"/>
      <c r="AF11" s="18"/>
      <c r="AG11" s="136"/>
      <c r="AH11" s="19"/>
      <c r="AI11" s="135"/>
      <c r="AJ11" s="18"/>
      <c r="AK11" s="136"/>
      <c r="AL11" s="20"/>
      <c r="AM11" s="137"/>
      <c r="AN11" s="18"/>
      <c r="AO11" s="136"/>
      <c r="AP11" s="18"/>
    </row>
    <row r="12" spans="1:42" s="22" customFormat="1" ht="15" customHeight="1" x14ac:dyDescent="0.25">
      <c r="A12" s="98" t="s">
        <v>62</v>
      </c>
      <c r="B12" s="102">
        <f>B6*2.5/60</f>
        <v>0</v>
      </c>
      <c r="C12" s="126"/>
      <c r="D12" s="139"/>
      <c r="E12" s="264"/>
      <c r="F12" s="141"/>
      <c r="G12" s="265"/>
      <c r="H12" s="143"/>
      <c r="I12" s="266"/>
      <c r="J12" s="145"/>
      <c r="K12" s="146"/>
      <c r="L12" s="147"/>
      <c r="M12" s="267"/>
      <c r="N12" s="149"/>
      <c r="O12" s="267"/>
      <c r="P12" s="149"/>
      <c r="Q12" s="148"/>
      <c r="R12" s="150"/>
      <c r="S12" s="268"/>
      <c r="T12" s="147"/>
      <c r="U12" s="267"/>
      <c r="V12" s="149"/>
      <c r="W12" s="267"/>
      <c r="X12" s="149"/>
      <c r="Y12" s="148"/>
      <c r="Z12" s="152"/>
      <c r="AA12" s="146"/>
      <c r="AB12" s="147"/>
      <c r="AC12" s="148"/>
      <c r="AD12" s="149"/>
      <c r="AE12" s="148"/>
      <c r="AF12" s="149"/>
      <c r="AG12" s="148"/>
      <c r="AH12" s="150"/>
      <c r="AI12" s="151"/>
      <c r="AJ12" s="149"/>
      <c r="AK12" s="148"/>
      <c r="AL12" s="152"/>
      <c r="AM12" s="146"/>
      <c r="AN12" s="149"/>
      <c r="AO12" s="148"/>
      <c r="AP12" s="147"/>
    </row>
    <row r="13" spans="1:42" s="11" customFormat="1" ht="15" customHeight="1" thickBot="1" x14ac:dyDescent="0.3">
      <c r="A13" s="332" t="s">
        <v>63</v>
      </c>
      <c r="B13" s="333">
        <f>B6*14.8/60</f>
        <v>0</v>
      </c>
      <c r="C13" s="334">
        <v>130</v>
      </c>
      <c r="D13" s="335">
        <f>B13/C13</f>
        <v>0</v>
      </c>
      <c r="E13" s="246">
        <v>130</v>
      </c>
      <c r="F13" s="108">
        <f>B13/E13</f>
        <v>0</v>
      </c>
      <c r="G13" s="336">
        <v>130</v>
      </c>
      <c r="H13" s="337">
        <f>B13/G13</f>
        <v>0</v>
      </c>
      <c r="I13" s="338">
        <v>130</v>
      </c>
      <c r="J13" s="339">
        <f>B13/I13</f>
        <v>0</v>
      </c>
      <c r="K13" s="340">
        <v>130</v>
      </c>
      <c r="L13" s="61">
        <f>B13/K13</f>
        <v>0</v>
      </c>
      <c r="M13" s="338">
        <v>130</v>
      </c>
      <c r="N13" s="61">
        <f>B13/M13</f>
        <v>0</v>
      </c>
      <c r="O13" s="338">
        <v>175</v>
      </c>
      <c r="P13" s="61">
        <f>$B13/O13</f>
        <v>0</v>
      </c>
      <c r="Q13" s="338">
        <v>210</v>
      </c>
      <c r="R13" s="62">
        <f>$B13/Q13</f>
        <v>0</v>
      </c>
      <c r="S13" s="336">
        <v>130</v>
      </c>
      <c r="T13" s="61">
        <f>B13/S13</f>
        <v>0</v>
      </c>
      <c r="U13" s="338">
        <v>130</v>
      </c>
      <c r="V13" s="61">
        <f>B13/U13</f>
        <v>0</v>
      </c>
      <c r="W13" s="338">
        <v>175</v>
      </c>
      <c r="X13" s="61">
        <f>$B13/W13</f>
        <v>0</v>
      </c>
      <c r="Y13" s="338">
        <v>210</v>
      </c>
      <c r="Z13" s="63">
        <f>$B13/Y13</f>
        <v>0</v>
      </c>
      <c r="AA13" s="340">
        <v>130</v>
      </c>
      <c r="AB13" s="61">
        <f>B13/AA13</f>
        <v>0</v>
      </c>
      <c r="AC13" s="338">
        <v>130</v>
      </c>
      <c r="AD13" s="61">
        <f>B13/AC13</f>
        <v>0</v>
      </c>
      <c r="AE13" s="338">
        <v>175</v>
      </c>
      <c r="AF13" s="61">
        <f>$B13/AE13</f>
        <v>0</v>
      </c>
      <c r="AG13" s="338">
        <v>210</v>
      </c>
      <c r="AH13" s="62">
        <f>$B13/AG13</f>
        <v>0</v>
      </c>
      <c r="AI13" s="336">
        <v>130</v>
      </c>
      <c r="AJ13" s="61">
        <f>B13/AI13</f>
        <v>0</v>
      </c>
      <c r="AK13" s="338">
        <v>130</v>
      </c>
      <c r="AL13" s="63">
        <f>B13/AK13</f>
        <v>0</v>
      </c>
      <c r="AM13" s="340">
        <v>130</v>
      </c>
      <c r="AN13" s="61">
        <f>B13/AM13</f>
        <v>0</v>
      </c>
      <c r="AO13" s="338">
        <v>130</v>
      </c>
      <c r="AP13" s="61">
        <f>B13/AO13</f>
        <v>0</v>
      </c>
    </row>
    <row r="14" spans="1:42" s="293" customFormat="1" ht="8.15" customHeight="1" x14ac:dyDescent="0.35">
      <c r="A14" s="342" t="s">
        <v>64</v>
      </c>
      <c r="B14" s="449"/>
      <c r="C14" s="354"/>
      <c r="D14" s="357"/>
      <c r="E14" s="354"/>
      <c r="F14" s="363"/>
      <c r="G14" s="354"/>
      <c r="H14" s="357"/>
      <c r="I14" s="354"/>
      <c r="J14" s="357"/>
      <c r="K14" s="354"/>
      <c r="L14" s="357"/>
      <c r="M14" s="354"/>
      <c r="N14" s="357"/>
      <c r="O14" s="354"/>
      <c r="P14" s="357"/>
      <c r="Q14" s="354"/>
      <c r="R14" s="357"/>
      <c r="S14" s="354"/>
      <c r="T14" s="357"/>
      <c r="U14" s="354"/>
      <c r="V14" s="357"/>
      <c r="W14" s="354"/>
      <c r="X14" s="357"/>
      <c r="Y14" s="354"/>
      <c r="Z14" s="357"/>
      <c r="AA14" s="354"/>
      <c r="AB14" s="357"/>
      <c r="AC14" s="354"/>
      <c r="AD14" s="357"/>
      <c r="AE14" s="354"/>
      <c r="AF14" s="357"/>
      <c r="AG14" s="354"/>
      <c r="AH14" s="357"/>
      <c r="AI14" s="354"/>
      <c r="AJ14" s="357"/>
      <c r="AK14" s="354"/>
      <c r="AL14" s="357"/>
      <c r="AM14" s="354"/>
      <c r="AN14" s="357"/>
      <c r="AO14" s="354"/>
      <c r="AP14" s="360"/>
    </row>
    <row r="15" spans="1:42" s="293" customFormat="1" ht="8.15" customHeight="1" x14ac:dyDescent="0.35">
      <c r="A15" s="344"/>
      <c r="B15" s="450"/>
      <c r="C15" s="355"/>
      <c r="D15" s="358"/>
      <c r="E15" s="355"/>
      <c r="F15" s="364"/>
      <c r="G15" s="355"/>
      <c r="H15" s="358"/>
      <c r="I15" s="355"/>
      <c r="J15" s="358"/>
      <c r="K15" s="355"/>
      <c r="L15" s="358"/>
      <c r="M15" s="355"/>
      <c r="N15" s="358"/>
      <c r="O15" s="355"/>
      <c r="P15" s="358"/>
      <c r="Q15" s="355"/>
      <c r="R15" s="358"/>
      <c r="S15" s="355"/>
      <c r="T15" s="358"/>
      <c r="U15" s="355"/>
      <c r="V15" s="358"/>
      <c r="W15" s="355"/>
      <c r="X15" s="358"/>
      <c r="Y15" s="355"/>
      <c r="Z15" s="358"/>
      <c r="AA15" s="355"/>
      <c r="AB15" s="358"/>
      <c r="AC15" s="355"/>
      <c r="AD15" s="358"/>
      <c r="AE15" s="355"/>
      <c r="AF15" s="358"/>
      <c r="AG15" s="355"/>
      <c r="AH15" s="358"/>
      <c r="AI15" s="355"/>
      <c r="AJ15" s="358"/>
      <c r="AK15" s="355"/>
      <c r="AL15" s="358"/>
      <c r="AM15" s="355"/>
      <c r="AN15" s="358"/>
      <c r="AO15" s="355"/>
      <c r="AP15" s="361"/>
    </row>
    <row r="16" spans="1:42" s="293" customFormat="1" ht="9.75" customHeight="1" thickBot="1" x14ac:dyDescent="0.4">
      <c r="A16" s="346"/>
      <c r="B16" s="451"/>
      <c r="C16" s="356"/>
      <c r="D16" s="359"/>
      <c r="E16" s="356"/>
      <c r="F16" s="365"/>
      <c r="G16" s="356"/>
      <c r="H16" s="359"/>
      <c r="I16" s="356"/>
      <c r="J16" s="359"/>
      <c r="K16" s="356"/>
      <c r="L16" s="359"/>
      <c r="M16" s="356"/>
      <c r="N16" s="359"/>
      <c r="O16" s="356"/>
      <c r="P16" s="359"/>
      <c r="Q16" s="356"/>
      <c r="R16" s="359"/>
      <c r="S16" s="356"/>
      <c r="T16" s="359"/>
      <c r="U16" s="356"/>
      <c r="V16" s="359"/>
      <c r="W16" s="356"/>
      <c r="X16" s="359"/>
      <c r="Y16" s="356"/>
      <c r="Z16" s="359"/>
      <c r="AA16" s="356"/>
      <c r="AB16" s="359"/>
      <c r="AC16" s="356"/>
      <c r="AD16" s="359"/>
      <c r="AE16" s="356"/>
      <c r="AF16" s="359"/>
      <c r="AG16" s="356"/>
      <c r="AH16" s="359"/>
      <c r="AI16" s="356"/>
      <c r="AJ16" s="359"/>
      <c r="AK16" s="356"/>
      <c r="AL16" s="359"/>
      <c r="AM16" s="356"/>
      <c r="AN16" s="359"/>
      <c r="AO16" s="356"/>
      <c r="AP16" s="362"/>
    </row>
    <row r="17" spans="1:42" ht="15" customHeight="1" x14ac:dyDescent="0.35">
      <c r="A17" s="99" t="s">
        <v>0</v>
      </c>
      <c r="B17" s="36">
        <f>B6*920/60</f>
        <v>0</v>
      </c>
      <c r="C17" s="294">
        <v>300</v>
      </c>
      <c r="D17" s="111">
        <f>B17/C17</f>
        <v>0</v>
      </c>
      <c r="E17" s="170">
        <v>400</v>
      </c>
      <c r="F17" s="117">
        <f>B17/E17</f>
        <v>0</v>
      </c>
      <c r="G17" s="226">
        <v>600</v>
      </c>
      <c r="H17" s="118">
        <f>B17/G17</f>
        <v>0</v>
      </c>
      <c r="I17" s="227">
        <v>600</v>
      </c>
      <c r="J17" s="119">
        <f>B17/I17</f>
        <v>0</v>
      </c>
      <c r="K17" s="171">
        <v>900</v>
      </c>
      <c r="L17" s="112">
        <f>B17/K17</f>
        <v>0</v>
      </c>
      <c r="M17" s="172">
        <v>700</v>
      </c>
      <c r="N17" s="112">
        <f>B17/M17</f>
        <v>0</v>
      </c>
      <c r="O17" s="172">
        <v>750</v>
      </c>
      <c r="P17" s="112">
        <f>$B17/O17</f>
        <v>0</v>
      </c>
      <c r="Q17" s="172">
        <v>1200</v>
      </c>
      <c r="R17" s="113">
        <f>$B17/Q17</f>
        <v>0</v>
      </c>
      <c r="S17" s="173">
        <v>900</v>
      </c>
      <c r="T17" s="112">
        <f>B17/S17</f>
        <v>0</v>
      </c>
      <c r="U17" s="172">
        <v>700</v>
      </c>
      <c r="V17" s="112">
        <f>B17/U17</f>
        <v>0</v>
      </c>
      <c r="W17" s="172">
        <v>770</v>
      </c>
      <c r="X17" s="112">
        <f>$B17/W17</f>
        <v>0</v>
      </c>
      <c r="Y17" s="172">
        <v>1300</v>
      </c>
      <c r="Z17" s="114">
        <f>$B17/Y17</f>
        <v>0</v>
      </c>
      <c r="AA17" s="171">
        <v>900</v>
      </c>
      <c r="AB17" s="112">
        <f>B17/AA17</f>
        <v>0</v>
      </c>
      <c r="AC17" s="172">
        <v>700</v>
      </c>
      <c r="AD17" s="112">
        <f>B17/AC17</f>
        <v>0</v>
      </c>
      <c r="AE17" s="172">
        <v>770</v>
      </c>
      <c r="AF17" s="112">
        <f>$B17/AE17</f>
        <v>0</v>
      </c>
      <c r="AG17" s="172">
        <v>1300</v>
      </c>
      <c r="AH17" s="113">
        <f>$B17/AG17</f>
        <v>0</v>
      </c>
      <c r="AI17" s="173">
        <v>900</v>
      </c>
      <c r="AJ17" s="112">
        <f>B17/AI17</f>
        <v>0</v>
      </c>
      <c r="AK17" s="172">
        <v>700</v>
      </c>
      <c r="AL17" s="114">
        <f>B17/AK17</f>
        <v>0</v>
      </c>
      <c r="AM17" s="171">
        <v>900</v>
      </c>
      <c r="AN17" s="112">
        <f>B17/AM17</f>
        <v>0</v>
      </c>
      <c r="AO17" s="172">
        <v>700</v>
      </c>
      <c r="AP17" s="112">
        <f>B17/AO17</f>
        <v>0</v>
      </c>
    </row>
    <row r="18" spans="1:42" ht="15" customHeight="1" x14ac:dyDescent="0.35">
      <c r="A18" s="37" t="s">
        <v>72</v>
      </c>
      <c r="B18" s="38">
        <f>B6*27/60</f>
        <v>0</v>
      </c>
      <c r="C18" s="174">
        <v>15</v>
      </c>
      <c r="D18" s="115">
        <f>B18/C18</f>
        <v>0</v>
      </c>
      <c r="E18" s="175">
        <v>15</v>
      </c>
      <c r="F18" s="116">
        <f>B18/E18</f>
        <v>0</v>
      </c>
      <c r="G18" s="176">
        <v>15</v>
      </c>
      <c r="H18" s="177">
        <f>B18/G18</f>
        <v>0</v>
      </c>
      <c r="I18" s="178">
        <v>15</v>
      </c>
      <c r="J18" s="179">
        <f>B18/I18</f>
        <v>0</v>
      </c>
      <c r="K18" s="180">
        <v>15</v>
      </c>
      <c r="L18" s="181">
        <f>B18/K18</f>
        <v>0</v>
      </c>
      <c r="M18" s="182">
        <v>15</v>
      </c>
      <c r="N18" s="181">
        <f>B18/M18</f>
        <v>0</v>
      </c>
      <c r="O18" s="182">
        <v>15</v>
      </c>
      <c r="P18" s="181">
        <f>$B18/O18</f>
        <v>0</v>
      </c>
      <c r="Q18" s="182">
        <v>15</v>
      </c>
      <c r="R18" s="183">
        <f>$B18/Q18</f>
        <v>0</v>
      </c>
      <c r="S18" s="184">
        <v>15</v>
      </c>
      <c r="T18" s="181">
        <f>B18/S18</f>
        <v>0</v>
      </c>
      <c r="U18" s="182">
        <v>15</v>
      </c>
      <c r="V18" s="181">
        <f>B18/U18</f>
        <v>0</v>
      </c>
      <c r="W18" s="182">
        <v>15</v>
      </c>
      <c r="X18" s="181">
        <f>$B18/W18</f>
        <v>0</v>
      </c>
      <c r="Y18" s="182">
        <v>15</v>
      </c>
      <c r="Z18" s="185">
        <f>$B18/Y18</f>
        <v>0</v>
      </c>
      <c r="AA18" s="180">
        <v>15</v>
      </c>
      <c r="AB18" s="181">
        <f>B18/AA18</f>
        <v>0</v>
      </c>
      <c r="AC18" s="182">
        <v>15</v>
      </c>
      <c r="AD18" s="181">
        <f>B18/AC18</f>
        <v>0</v>
      </c>
      <c r="AE18" s="182">
        <v>15</v>
      </c>
      <c r="AF18" s="181">
        <f>$B18/AE18</f>
        <v>0</v>
      </c>
      <c r="AG18" s="182">
        <v>15</v>
      </c>
      <c r="AH18" s="183">
        <f>$B18/AG18</f>
        <v>0</v>
      </c>
      <c r="AI18" s="184">
        <v>15</v>
      </c>
      <c r="AJ18" s="181">
        <f>B18/AI18</f>
        <v>0</v>
      </c>
      <c r="AK18" s="182">
        <v>15</v>
      </c>
      <c r="AL18" s="185">
        <f>B18/AK18</f>
        <v>0</v>
      </c>
      <c r="AM18" s="180">
        <v>20</v>
      </c>
      <c r="AN18" s="181">
        <f>B18/AM18</f>
        <v>0</v>
      </c>
      <c r="AO18" s="182">
        <v>20</v>
      </c>
      <c r="AP18" s="181">
        <f>B18/AO18</f>
        <v>0</v>
      </c>
    </row>
    <row r="19" spans="1:42" s="11" customFormat="1" ht="15" customHeight="1" x14ac:dyDescent="0.25">
      <c r="A19" s="39" t="s">
        <v>1</v>
      </c>
      <c r="B19" s="40">
        <f>B6*18.4/60</f>
        <v>0</v>
      </c>
      <c r="C19" s="186">
        <v>6</v>
      </c>
      <c r="D19" s="109">
        <f t="shared" ref="D19:D30" si="0">B19/C19</f>
        <v>0</v>
      </c>
      <c r="E19" s="187">
        <v>7</v>
      </c>
      <c r="F19" s="15">
        <f t="shared" ref="F19:F30" si="1">B19/E19</f>
        <v>0</v>
      </c>
      <c r="G19" s="188">
        <v>11</v>
      </c>
      <c r="H19" s="16">
        <f t="shared" ref="H19:H30" si="2">B19/G19</f>
        <v>0</v>
      </c>
      <c r="I19" s="189">
        <v>11</v>
      </c>
      <c r="J19" s="17">
        <f t="shared" ref="J19:J30" si="3">B19/I19</f>
        <v>0</v>
      </c>
      <c r="K19" s="132">
        <v>15</v>
      </c>
      <c r="L19" s="18">
        <f t="shared" ref="L19:L30" si="4">B19/K19</f>
        <v>0</v>
      </c>
      <c r="M19" s="131">
        <v>15</v>
      </c>
      <c r="N19" s="18">
        <f t="shared" ref="N19:N30" si="5">B19/M19</f>
        <v>0</v>
      </c>
      <c r="O19" s="131">
        <v>15</v>
      </c>
      <c r="P19" s="18">
        <f t="shared" ref="P19:P30" si="6">$B19/O19</f>
        <v>0</v>
      </c>
      <c r="Q19" s="131">
        <v>19</v>
      </c>
      <c r="R19" s="19">
        <f t="shared" ref="R19:R30" si="7">$B19/Q19</f>
        <v>0</v>
      </c>
      <c r="S19" s="130">
        <v>15</v>
      </c>
      <c r="T19" s="18">
        <f t="shared" ref="T19:T30" si="8">B19/S19</f>
        <v>0</v>
      </c>
      <c r="U19" s="131">
        <v>15</v>
      </c>
      <c r="V19" s="18">
        <f t="shared" ref="V19:V30" si="9">B19/U19</f>
        <v>0</v>
      </c>
      <c r="W19" s="131">
        <v>15</v>
      </c>
      <c r="X19" s="18">
        <f t="shared" ref="X19:X30" si="10">$B19/W19</f>
        <v>0</v>
      </c>
      <c r="Y19" s="131">
        <v>19</v>
      </c>
      <c r="Z19" s="20">
        <f t="shared" ref="Z19:Z30" si="11">$B19/Y19</f>
        <v>0</v>
      </c>
      <c r="AA19" s="132">
        <v>15</v>
      </c>
      <c r="AB19" s="18">
        <f t="shared" ref="AB19:AB30" si="12">B19/AA19</f>
        <v>0</v>
      </c>
      <c r="AC19" s="131">
        <v>15</v>
      </c>
      <c r="AD19" s="18">
        <f t="shared" ref="AD19:AD30" si="13">B19/AC19</f>
        <v>0</v>
      </c>
      <c r="AE19" s="131">
        <v>15</v>
      </c>
      <c r="AF19" s="18">
        <f t="shared" ref="AF19:AF30" si="14">$B19/AE19</f>
        <v>0</v>
      </c>
      <c r="AG19" s="131">
        <v>19</v>
      </c>
      <c r="AH19" s="19">
        <f t="shared" ref="AH19:AH30" si="15">$B19/AG19</f>
        <v>0</v>
      </c>
      <c r="AI19" s="130">
        <v>15</v>
      </c>
      <c r="AJ19" s="18">
        <f t="shared" ref="AJ19:AJ30" si="16">B19/AI19</f>
        <v>0</v>
      </c>
      <c r="AK19" s="131">
        <v>15</v>
      </c>
      <c r="AL19" s="20">
        <f t="shared" ref="AL19:AL30" si="17">B19/AK19</f>
        <v>0</v>
      </c>
      <c r="AM19" s="132">
        <v>15</v>
      </c>
      <c r="AN19" s="18">
        <f t="shared" ref="AN19:AN30" si="18">B19/AM19</f>
        <v>0</v>
      </c>
      <c r="AO19" s="131">
        <v>15</v>
      </c>
      <c r="AP19" s="18">
        <f t="shared" ref="AP19:AP30" si="19">B19/AO19</f>
        <v>0</v>
      </c>
    </row>
    <row r="20" spans="1:42" s="11" customFormat="1" ht="15" customHeight="1" x14ac:dyDescent="0.25">
      <c r="A20" s="37" t="s">
        <v>2</v>
      </c>
      <c r="B20" s="38">
        <f>B6*86.4/60</f>
        <v>0</v>
      </c>
      <c r="C20" s="190">
        <v>30</v>
      </c>
      <c r="D20" s="41">
        <f t="shared" si="0"/>
        <v>0</v>
      </c>
      <c r="E20" s="191">
        <v>55</v>
      </c>
      <c r="F20" s="42">
        <f t="shared" si="1"/>
        <v>0</v>
      </c>
      <c r="G20" s="192">
        <v>60</v>
      </c>
      <c r="H20" s="143">
        <f t="shared" si="2"/>
        <v>0</v>
      </c>
      <c r="I20" s="193">
        <v>60</v>
      </c>
      <c r="J20" s="145">
        <f t="shared" si="3"/>
        <v>0</v>
      </c>
      <c r="K20" s="194">
        <v>75</v>
      </c>
      <c r="L20" s="147">
        <f t="shared" si="4"/>
        <v>0</v>
      </c>
      <c r="M20" s="144">
        <v>75</v>
      </c>
      <c r="N20" s="147">
        <f t="shared" si="5"/>
        <v>0</v>
      </c>
      <c r="O20" s="144">
        <v>75</v>
      </c>
      <c r="P20" s="147">
        <f t="shared" si="6"/>
        <v>0</v>
      </c>
      <c r="Q20" s="144">
        <v>75</v>
      </c>
      <c r="R20" s="195">
        <f t="shared" si="7"/>
        <v>0</v>
      </c>
      <c r="S20" s="142">
        <v>120</v>
      </c>
      <c r="T20" s="147">
        <f t="shared" si="8"/>
        <v>0</v>
      </c>
      <c r="U20" s="144">
        <v>90</v>
      </c>
      <c r="V20" s="147">
        <f t="shared" si="9"/>
        <v>0</v>
      </c>
      <c r="W20" s="144">
        <v>90</v>
      </c>
      <c r="X20" s="147">
        <f t="shared" si="10"/>
        <v>0</v>
      </c>
      <c r="Y20" s="144">
        <v>90</v>
      </c>
      <c r="Z20" s="196">
        <f t="shared" si="11"/>
        <v>0</v>
      </c>
      <c r="AA20" s="194">
        <v>120</v>
      </c>
      <c r="AB20" s="147">
        <f t="shared" si="12"/>
        <v>0</v>
      </c>
      <c r="AC20" s="144">
        <v>90</v>
      </c>
      <c r="AD20" s="147">
        <f t="shared" si="13"/>
        <v>0</v>
      </c>
      <c r="AE20" s="144">
        <v>90</v>
      </c>
      <c r="AF20" s="147">
        <f t="shared" si="14"/>
        <v>0</v>
      </c>
      <c r="AG20" s="144">
        <v>90</v>
      </c>
      <c r="AH20" s="195">
        <f t="shared" si="15"/>
        <v>0</v>
      </c>
      <c r="AI20" s="142">
        <v>120</v>
      </c>
      <c r="AJ20" s="147">
        <f t="shared" si="16"/>
        <v>0</v>
      </c>
      <c r="AK20" s="144">
        <v>90</v>
      </c>
      <c r="AL20" s="196">
        <f t="shared" si="17"/>
        <v>0</v>
      </c>
      <c r="AM20" s="194">
        <v>120</v>
      </c>
      <c r="AN20" s="147">
        <f t="shared" si="18"/>
        <v>0</v>
      </c>
      <c r="AO20" s="144">
        <v>90</v>
      </c>
      <c r="AP20" s="147">
        <f t="shared" si="19"/>
        <v>0</v>
      </c>
    </row>
    <row r="21" spans="1:42" s="11" customFormat="1" ht="15" customHeight="1" x14ac:dyDescent="0.25">
      <c r="A21" s="39" t="s">
        <v>110</v>
      </c>
      <c r="B21" s="43">
        <f>B6*2.2/60</f>
        <v>0</v>
      </c>
      <c r="C21" s="197">
        <v>0.5</v>
      </c>
      <c r="D21" s="46">
        <f t="shared" si="0"/>
        <v>0</v>
      </c>
      <c r="E21" s="198">
        <v>0.6</v>
      </c>
      <c r="F21" s="47">
        <f t="shared" si="1"/>
        <v>0</v>
      </c>
      <c r="G21" s="199">
        <v>0.9</v>
      </c>
      <c r="H21" s="48">
        <f t="shared" si="2"/>
        <v>0</v>
      </c>
      <c r="I21" s="200">
        <v>0.9</v>
      </c>
      <c r="J21" s="49">
        <f t="shared" si="3"/>
        <v>0</v>
      </c>
      <c r="K21" s="164">
        <v>1.2</v>
      </c>
      <c r="L21" s="50">
        <f t="shared" si="4"/>
        <v>0</v>
      </c>
      <c r="M21" s="163">
        <v>1</v>
      </c>
      <c r="N21" s="50">
        <f t="shared" si="5"/>
        <v>0</v>
      </c>
      <c r="O21" s="163">
        <v>1.4</v>
      </c>
      <c r="P21" s="50">
        <f t="shared" si="6"/>
        <v>0</v>
      </c>
      <c r="Q21" s="163">
        <v>1.4</v>
      </c>
      <c r="R21" s="51">
        <f t="shared" si="7"/>
        <v>0</v>
      </c>
      <c r="S21" s="162">
        <v>1.2</v>
      </c>
      <c r="T21" s="50">
        <f t="shared" si="8"/>
        <v>0</v>
      </c>
      <c r="U21" s="163">
        <v>1.1000000000000001</v>
      </c>
      <c r="V21" s="50">
        <f t="shared" si="9"/>
        <v>0</v>
      </c>
      <c r="W21" s="163">
        <v>1.4</v>
      </c>
      <c r="X21" s="50">
        <f t="shared" si="10"/>
        <v>0</v>
      </c>
      <c r="Y21" s="163">
        <v>1.4</v>
      </c>
      <c r="Z21" s="52">
        <f t="shared" si="11"/>
        <v>0</v>
      </c>
      <c r="AA21" s="164">
        <v>1.2</v>
      </c>
      <c r="AB21" s="50">
        <f t="shared" si="12"/>
        <v>0</v>
      </c>
      <c r="AC21" s="163">
        <v>1.1000000000000001</v>
      </c>
      <c r="AD21" s="50">
        <f t="shared" si="13"/>
        <v>0</v>
      </c>
      <c r="AE21" s="163">
        <v>1.4</v>
      </c>
      <c r="AF21" s="50">
        <f t="shared" si="14"/>
        <v>0</v>
      </c>
      <c r="AG21" s="163">
        <v>1.4</v>
      </c>
      <c r="AH21" s="51">
        <f t="shared" si="15"/>
        <v>0</v>
      </c>
      <c r="AI21" s="162">
        <v>1.2</v>
      </c>
      <c r="AJ21" s="50">
        <f t="shared" si="16"/>
        <v>0</v>
      </c>
      <c r="AK21" s="163">
        <v>1.1000000000000001</v>
      </c>
      <c r="AL21" s="52">
        <f t="shared" si="17"/>
        <v>0</v>
      </c>
      <c r="AM21" s="164">
        <v>1.2</v>
      </c>
      <c r="AN21" s="50">
        <f t="shared" si="18"/>
        <v>0</v>
      </c>
      <c r="AO21" s="163">
        <v>1.1000000000000001</v>
      </c>
      <c r="AP21" s="50">
        <f t="shared" si="19"/>
        <v>0</v>
      </c>
    </row>
    <row r="22" spans="1:42" s="11" customFormat="1" ht="15" customHeight="1" x14ac:dyDescent="0.25">
      <c r="A22" s="37" t="s">
        <v>89</v>
      </c>
      <c r="B22" s="44">
        <f>B6*2.2/60</f>
        <v>0</v>
      </c>
      <c r="C22" s="201">
        <v>0.5</v>
      </c>
      <c r="D22" s="41">
        <f t="shared" si="0"/>
        <v>0</v>
      </c>
      <c r="E22" s="202">
        <v>0.6</v>
      </c>
      <c r="F22" s="42">
        <f t="shared" si="1"/>
        <v>0</v>
      </c>
      <c r="G22" s="203">
        <v>0.9</v>
      </c>
      <c r="H22" s="143">
        <f t="shared" si="2"/>
        <v>0</v>
      </c>
      <c r="I22" s="204">
        <v>0.9</v>
      </c>
      <c r="J22" s="145">
        <f t="shared" si="3"/>
        <v>0</v>
      </c>
      <c r="K22" s="146">
        <v>1.3</v>
      </c>
      <c r="L22" s="147">
        <f t="shared" si="4"/>
        <v>0</v>
      </c>
      <c r="M22" s="148">
        <v>1</v>
      </c>
      <c r="N22" s="147">
        <f t="shared" si="5"/>
        <v>0</v>
      </c>
      <c r="O22" s="148">
        <v>1.4</v>
      </c>
      <c r="P22" s="147">
        <f t="shared" si="6"/>
        <v>0</v>
      </c>
      <c r="Q22" s="148">
        <v>1.6</v>
      </c>
      <c r="R22" s="195">
        <f t="shared" si="7"/>
        <v>0</v>
      </c>
      <c r="S22" s="151">
        <v>1.3</v>
      </c>
      <c r="T22" s="147">
        <f t="shared" si="8"/>
        <v>0</v>
      </c>
      <c r="U22" s="148">
        <v>1.1000000000000001</v>
      </c>
      <c r="V22" s="147">
        <f t="shared" si="9"/>
        <v>0</v>
      </c>
      <c r="W22" s="148">
        <v>1.4</v>
      </c>
      <c r="X22" s="147">
        <f t="shared" si="10"/>
        <v>0</v>
      </c>
      <c r="Y22" s="148">
        <v>1.6</v>
      </c>
      <c r="Z22" s="196">
        <f t="shared" si="11"/>
        <v>0</v>
      </c>
      <c r="AA22" s="146">
        <v>1.3</v>
      </c>
      <c r="AB22" s="147">
        <f t="shared" si="12"/>
        <v>0</v>
      </c>
      <c r="AC22" s="148">
        <v>1.1000000000000001</v>
      </c>
      <c r="AD22" s="147">
        <f t="shared" si="13"/>
        <v>0</v>
      </c>
      <c r="AE22" s="148">
        <v>1.4</v>
      </c>
      <c r="AF22" s="147">
        <f t="shared" si="14"/>
        <v>0</v>
      </c>
      <c r="AG22" s="148">
        <v>1.6</v>
      </c>
      <c r="AH22" s="195">
        <f t="shared" si="15"/>
        <v>0</v>
      </c>
      <c r="AI22" s="151">
        <v>1.3</v>
      </c>
      <c r="AJ22" s="147">
        <f t="shared" si="16"/>
        <v>0</v>
      </c>
      <c r="AK22" s="148">
        <v>1.1000000000000001</v>
      </c>
      <c r="AL22" s="196">
        <f t="shared" si="17"/>
        <v>0</v>
      </c>
      <c r="AM22" s="146">
        <v>1.3</v>
      </c>
      <c r="AN22" s="147">
        <f t="shared" si="18"/>
        <v>0</v>
      </c>
      <c r="AO22" s="148">
        <v>1.1000000000000001</v>
      </c>
      <c r="AP22" s="147">
        <f t="shared" si="19"/>
        <v>0</v>
      </c>
    </row>
    <row r="23" spans="1:42" s="11" customFormat="1" ht="15" customHeight="1" x14ac:dyDescent="0.25">
      <c r="A23" s="39" t="s">
        <v>73</v>
      </c>
      <c r="B23" s="43">
        <f>B6*2/60</f>
        <v>0</v>
      </c>
      <c r="C23" s="197">
        <v>0.5</v>
      </c>
      <c r="D23" s="46">
        <f t="shared" si="0"/>
        <v>0</v>
      </c>
      <c r="E23" s="198">
        <v>0.6</v>
      </c>
      <c r="F23" s="47">
        <f t="shared" si="1"/>
        <v>0</v>
      </c>
      <c r="G23" s="199">
        <v>1</v>
      </c>
      <c r="H23" s="48">
        <f t="shared" si="2"/>
        <v>0</v>
      </c>
      <c r="I23" s="200">
        <v>1</v>
      </c>
      <c r="J23" s="49">
        <f t="shared" si="3"/>
        <v>0</v>
      </c>
      <c r="K23" s="164">
        <v>1.3</v>
      </c>
      <c r="L23" s="50">
        <f t="shared" si="4"/>
        <v>0</v>
      </c>
      <c r="M23" s="163">
        <v>1.2</v>
      </c>
      <c r="N23" s="50">
        <f t="shared" si="5"/>
        <v>0</v>
      </c>
      <c r="O23" s="163">
        <v>1.9</v>
      </c>
      <c r="P23" s="50">
        <f t="shared" si="6"/>
        <v>0</v>
      </c>
      <c r="Q23" s="200">
        <v>2</v>
      </c>
      <c r="R23" s="51">
        <f t="shared" si="7"/>
        <v>0</v>
      </c>
      <c r="S23" s="162">
        <v>1.3</v>
      </c>
      <c r="T23" s="50">
        <f t="shared" si="8"/>
        <v>0</v>
      </c>
      <c r="U23" s="163">
        <v>1.3</v>
      </c>
      <c r="V23" s="50">
        <f t="shared" si="9"/>
        <v>0</v>
      </c>
      <c r="W23" s="163">
        <v>1.9</v>
      </c>
      <c r="X23" s="50">
        <f t="shared" si="10"/>
        <v>0</v>
      </c>
      <c r="Y23" s="200">
        <v>2</v>
      </c>
      <c r="Z23" s="52">
        <f t="shared" si="11"/>
        <v>0</v>
      </c>
      <c r="AA23" s="164">
        <v>1.3</v>
      </c>
      <c r="AB23" s="50">
        <f t="shared" si="12"/>
        <v>0</v>
      </c>
      <c r="AC23" s="163">
        <v>1.3</v>
      </c>
      <c r="AD23" s="50">
        <f t="shared" si="13"/>
        <v>0</v>
      </c>
      <c r="AE23" s="163">
        <v>1.9</v>
      </c>
      <c r="AF23" s="50">
        <f t="shared" si="14"/>
        <v>0</v>
      </c>
      <c r="AG23" s="200">
        <v>2</v>
      </c>
      <c r="AH23" s="51">
        <f t="shared" si="15"/>
        <v>0</v>
      </c>
      <c r="AI23" s="162">
        <v>1.7</v>
      </c>
      <c r="AJ23" s="50">
        <f t="shared" si="16"/>
        <v>0</v>
      </c>
      <c r="AK23" s="163">
        <v>1.5</v>
      </c>
      <c r="AL23" s="52">
        <f t="shared" si="17"/>
        <v>0</v>
      </c>
      <c r="AM23" s="164">
        <v>1.7</v>
      </c>
      <c r="AN23" s="50">
        <f t="shared" si="18"/>
        <v>0</v>
      </c>
      <c r="AO23" s="163">
        <v>1.5</v>
      </c>
      <c r="AP23" s="50">
        <f t="shared" si="19"/>
        <v>0</v>
      </c>
    </row>
    <row r="24" spans="1:42" s="11" customFormat="1" ht="15" customHeight="1" x14ac:dyDescent="0.25">
      <c r="A24" s="37" t="s">
        <v>74</v>
      </c>
      <c r="B24" s="38">
        <f>B6*4.3/60</f>
        <v>0</v>
      </c>
      <c r="C24" s="201">
        <v>0.9</v>
      </c>
      <c r="D24" s="41">
        <f t="shared" si="0"/>
        <v>0</v>
      </c>
      <c r="E24" s="202">
        <v>1.2</v>
      </c>
      <c r="F24" s="42">
        <f t="shared" si="1"/>
        <v>0</v>
      </c>
      <c r="G24" s="203">
        <v>1.8</v>
      </c>
      <c r="H24" s="143">
        <f t="shared" si="2"/>
        <v>0</v>
      </c>
      <c r="I24" s="204">
        <v>1.8</v>
      </c>
      <c r="J24" s="145">
        <f t="shared" si="3"/>
        <v>0</v>
      </c>
      <c r="K24" s="146">
        <v>2.4</v>
      </c>
      <c r="L24" s="147">
        <f t="shared" si="4"/>
        <v>0</v>
      </c>
      <c r="M24" s="148">
        <v>2.4</v>
      </c>
      <c r="N24" s="147">
        <f t="shared" si="5"/>
        <v>0</v>
      </c>
      <c r="O24" s="148">
        <v>2.6</v>
      </c>
      <c r="P24" s="147">
        <f t="shared" si="6"/>
        <v>0</v>
      </c>
      <c r="Q24" s="148">
        <v>2.8</v>
      </c>
      <c r="R24" s="195">
        <f t="shared" si="7"/>
        <v>0</v>
      </c>
      <c r="S24" s="151">
        <v>2.4</v>
      </c>
      <c r="T24" s="147">
        <f t="shared" si="8"/>
        <v>0</v>
      </c>
      <c r="U24" s="148">
        <v>2.4</v>
      </c>
      <c r="V24" s="147">
        <f t="shared" si="9"/>
        <v>0</v>
      </c>
      <c r="W24" s="148">
        <v>2.6</v>
      </c>
      <c r="X24" s="147">
        <f t="shared" si="10"/>
        <v>0</v>
      </c>
      <c r="Y24" s="148">
        <v>2.8</v>
      </c>
      <c r="Z24" s="196">
        <f t="shared" si="11"/>
        <v>0</v>
      </c>
      <c r="AA24" s="146">
        <v>2.4</v>
      </c>
      <c r="AB24" s="147">
        <f t="shared" si="12"/>
        <v>0</v>
      </c>
      <c r="AC24" s="148">
        <v>2.4</v>
      </c>
      <c r="AD24" s="147">
        <f t="shared" si="13"/>
        <v>0</v>
      </c>
      <c r="AE24" s="148">
        <v>2.6</v>
      </c>
      <c r="AF24" s="147">
        <f t="shared" si="14"/>
        <v>0</v>
      </c>
      <c r="AG24" s="148">
        <v>2.8</v>
      </c>
      <c r="AH24" s="195">
        <f t="shared" si="15"/>
        <v>0</v>
      </c>
      <c r="AI24" s="151">
        <v>2.4</v>
      </c>
      <c r="AJ24" s="147">
        <f t="shared" si="16"/>
        <v>0</v>
      </c>
      <c r="AK24" s="148">
        <v>2.4</v>
      </c>
      <c r="AL24" s="196">
        <f t="shared" si="17"/>
        <v>0</v>
      </c>
      <c r="AM24" s="146">
        <v>2.4</v>
      </c>
      <c r="AN24" s="147">
        <f t="shared" si="18"/>
        <v>0</v>
      </c>
      <c r="AO24" s="148">
        <v>2.4</v>
      </c>
      <c r="AP24" s="147">
        <f t="shared" si="19"/>
        <v>0</v>
      </c>
    </row>
    <row r="25" spans="1:42" s="11" customFormat="1" ht="15" customHeight="1" x14ac:dyDescent="0.25">
      <c r="A25" s="39" t="s">
        <v>75</v>
      </c>
      <c r="B25" s="40">
        <f>B6*18/60</f>
        <v>0</v>
      </c>
      <c r="C25" s="197">
        <v>6</v>
      </c>
      <c r="D25" s="46">
        <f t="shared" si="0"/>
        <v>0</v>
      </c>
      <c r="E25" s="198">
        <v>8</v>
      </c>
      <c r="F25" s="47">
        <f t="shared" si="1"/>
        <v>0</v>
      </c>
      <c r="G25" s="205">
        <v>12</v>
      </c>
      <c r="H25" s="48">
        <f t="shared" si="2"/>
        <v>0</v>
      </c>
      <c r="I25" s="206">
        <v>12</v>
      </c>
      <c r="J25" s="49">
        <f t="shared" si="3"/>
        <v>0</v>
      </c>
      <c r="K25" s="164">
        <v>16</v>
      </c>
      <c r="L25" s="50">
        <f t="shared" si="4"/>
        <v>0</v>
      </c>
      <c r="M25" s="163">
        <v>14</v>
      </c>
      <c r="N25" s="50">
        <f t="shared" si="5"/>
        <v>0</v>
      </c>
      <c r="O25" s="163">
        <v>18</v>
      </c>
      <c r="P25" s="50">
        <f t="shared" si="6"/>
        <v>0</v>
      </c>
      <c r="Q25" s="163">
        <v>17</v>
      </c>
      <c r="R25" s="51">
        <f t="shared" si="7"/>
        <v>0</v>
      </c>
      <c r="S25" s="162">
        <v>16</v>
      </c>
      <c r="T25" s="50">
        <f t="shared" si="8"/>
        <v>0</v>
      </c>
      <c r="U25" s="163">
        <v>14</v>
      </c>
      <c r="V25" s="50">
        <f t="shared" si="9"/>
        <v>0</v>
      </c>
      <c r="W25" s="163">
        <v>18</v>
      </c>
      <c r="X25" s="50">
        <f t="shared" si="10"/>
        <v>0</v>
      </c>
      <c r="Y25" s="163">
        <v>17</v>
      </c>
      <c r="Z25" s="52">
        <f t="shared" si="11"/>
        <v>0</v>
      </c>
      <c r="AA25" s="164">
        <v>16</v>
      </c>
      <c r="AB25" s="50">
        <f t="shared" si="12"/>
        <v>0</v>
      </c>
      <c r="AC25" s="163">
        <v>14</v>
      </c>
      <c r="AD25" s="50">
        <f t="shared" si="13"/>
        <v>0</v>
      </c>
      <c r="AE25" s="163">
        <v>18</v>
      </c>
      <c r="AF25" s="50">
        <f t="shared" si="14"/>
        <v>0</v>
      </c>
      <c r="AG25" s="163">
        <v>17</v>
      </c>
      <c r="AH25" s="51">
        <f t="shared" si="15"/>
        <v>0</v>
      </c>
      <c r="AI25" s="162">
        <v>16</v>
      </c>
      <c r="AJ25" s="50">
        <f t="shared" si="16"/>
        <v>0</v>
      </c>
      <c r="AK25" s="163">
        <v>14</v>
      </c>
      <c r="AL25" s="52">
        <f t="shared" si="17"/>
        <v>0</v>
      </c>
      <c r="AM25" s="164">
        <v>16</v>
      </c>
      <c r="AN25" s="50">
        <f t="shared" si="18"/>
        <v>0</v>
      </c>
      <c r="AO25" s="163">
        <v>14</v>
      </c>
      <c r="AP25" s="50">
        <f t="shared" si="19"/>
        <v>0</v>
      </c>
    </row>
    <row r="26" spans="1:42" s="11" customFormat="1" ht="15" customHeight="1" x14ac:dyDescent="0.25">
      <c r="A26" s="37" t="s">
        <v>3</v>
      </c>
      <c r="B26" s="45">
        <f>B6*240/60</f>
        <v>0</v>
      </c>
      <c r="C26" s="201">
        <v>150</v>
      </c>
      <c r="D26" s="41">
        <f t="shared" si="0"/>
        <v>0</v>
      </c>
      <c r="E26" s="202">
        <v>200</v>
      </c>
      <c r="F26" s="42">
        <f t="shared" si="1"/>
        <v>0</v>
      </c>
      <c r="G26" s="207">
        <v>300</v>
      </c>
      <c r="H26" s="143">
        <f t="shared" si="2"/>
        <v>0</v>
      </c>
      <c r="I26" s="208">
        <v>300</v>
      </c>
      <c r="J26" s="145">
        <f t="shared" si="3"/>
        <v>0</v>
      </c>
      <c r="K26" s="146">
        <v>400</v>
      </c>
      <c r="L26" s="147">
        <f t="shared" si="4"/>
        <v>0</v>
      </c>
      <c r="M26" s="148">
        <v>400</v>
      </c>
      <c r="N26" s="147">
        <f t="shared" si="5"/>
        <v>0</v>
      </c>
      <c r="O26" s="148">
        <v>600</v>
      </c>
      <c r="P26" s="147">
        <f t="shared" si="6"/>
        <v>0</v>
      </c>
      <c r="Q26" s="148">
        <v>500</v>
      </c>
      <c r="R26" s="195">
        <f t="shared" si="7"/>
        <v>0</v>
      </c>
      <c r="S26" s="151">
        <v>400</v>
      </c>
      <c r="T26" s="147">
        <f t="shared" si="8"/>
        <v>0</v>
      </c>
      <c r="U26" s="148">
        <v>400</v>
      </c>
      <c r="V26" s="147">
        <f t="shared" si="9"/>
        <v>0</v>
      </c>
      <c r="W26" s="148">
        <v>600</v>
      </c>
      <c r="X26" s="147">
        <f t="shared" si="10"/>
        <v>0</v>
      </c>
      <c r="Y26" s="148">
        <v>500</v>
      </c>
      <c r="Z26" s="196">
        <f t="shared" si="11"/>
        <v>0</v>
      </c>
      <c r="AA26" s="146">
        <v>400</v>
      </c>
      <c r="AB26" s="147">
        <f t="shared" si="12"/>
        <v>0</v>
      </c>
      <c r="AC26" s="148">
        <v>400</v>
      </c>
      <c r="AD26" s="147">
        <f t="shared" si="13"/>
        <v>0</v>
      </c>
      <c r="AE26" s="148">
        <v>600</v>
      </c>
      <c r="AF26" s="147">
        <f t="shared" si="14"/>
        <v>0</v>
      </c>
      <c r="AG26" s="148">
        <v>500</v>
      </c>
      <c r="AH26" s="195">
        <f t="shared" si="15"/>
        <v>0</v>
      </c>
      <c r="AI26" s="151">
        <v>400</v>
      </c>
      <c r="AJ26" s="147">
        <f t="shared" si="16"/>
        <v>0</v>
      </c>
      <c r="AK26" s="148">
        <v>400</v>
      </c>
      <c r="AL26" s="196">
        <f t="shared" si="17"/>
        <v>0</v>
      </c>
      <c r="AM26" s="146">
        <v>400</v>
      </c>
      <c r="AN26" s="147">
        <f t="shared" si="18"/>
        <v>0</v>
      </c>
      <c r="AO26" s="148">
        <v>400</v>
      </c>
      <c r="AP26" s="147">
        <f t="shared" si="19"/>
        <v>0</v>
      </c>
    </row>
    <row r="27" spans="1:42" s="11" customFormat="1" ht="15" customHeight="1" x14ac:dyDescent="0.25">
      <c r="A27" s="39" t="s">
        <v>76</v>
      </c>
      <c r="B27" s="40">
        <f>B6*6/60</f>
        <v>0</v>
      </c>
      <c r="C27" s="209">
        <v>2</v>
      </c>
      <c r="D27" s="46">
        <f t="shared" si="0"/>
        <v>0</v>
      </c>
      <c r="E27" s="210">
        <v>3</v>
      </c>
      <c r="F27" s="47">
        <f t="shared" si="1"/>
        <v>0</v>
      </c>
      <c r="G27" s="211">
        <v>4</v>
      </c>
      <c r="H27" s="48">
        <f t="shared" si="2"/>
        <v>0</v>
      </c>
      <c r="I27" s="212">
        <v>4</v>
      </c>
      <c r="J27" s="49">
        <f t="shared" si="3"/>
        <v>0</v>
      </c>
      <c r="K27" s="213">
        <v>5</v>
      </c>
      <c r="L27" s="50">
        <f t="shared" si="4"/>
        <v>0</v>
      </c>
      <c r="M27" s="214">
        <v>5</v>
      </c>
      <c r="N27" s="50">
        <f t="shared" si="5"/>
        <v>0</v>
      </c>
      <c r="O27" s="214">
        <v>6</v>
      </c>
      <c r="P27" s="50">
        <f t="shared" si="6"/>
        <v>0</v>
      </c>
      <c r="Q27" s="214">
        <v>7</v>
      </c>
      <c r="R27" s="51">
        <f t="shared" si="7"/>
        <v>0</v>
      </c>
      <c r="S27" s="215">
        <v>5</v>
      </c>
      <c r="T27" s="50">
        <f t="shared" si="8"/>
        <v>0</v>
      </c>
      <c r="U27" s="214">
        <v>5</v>
      </c>
      <c r="V27" s="50">
        <f t="shared" si="9"/>
        <v>0</v>
      </c>
      <c r="W27" s="214">
        <v>6</v>
      </c>
      <c r="X27" s="50">
        <f t="shared" si="10"/>
        <v>0</v>
      </c>
      <c r="Y27" s="214">
        <v>7</v>
      </c>
      <c r="Z27" s="52">
        <f t="shared" si="11"/>
        <v>0</v>
      </c>
      <c r="AA27" s="213">
        <v>5</v>
      </c>
      <c r="AB27" s="50">
        <f t="shared" si="12"/>
        <v>0</v>
      </c>
      <c r="AC27" s="214">
        <v>5</v>
      </c>
      <c r="AD27" s="50">
        <f t="shared" si="13"/>
        <v>0</v>
      </c>
      <c r="AE27" s="214">
        <v>6</v>
      </c>
      <c r="AF27" s="50">
        <f t="shared" si="14"/>
        <v>0</v>
      </c>
      <c r="AG27" s="214">
        <v>7</v>
      </c>
      <c r="AH27" s="51">
        <f t="shared" si="15"/>
        <v>0</v>
      </c>
      <c r="AI27" s="215">
        <v>5</v>
      </c>
      <c r="AJ27" s="50">
        <f t="shared" si="16"/>
        <v>0</v>
      </c>
      <c r="AK27" s="214">
        <v>5</v>
      </c>
      <c r="AL27" s="52">
        <f t="shared" si="17"/>
        <v>0</v>
      </c>
      <c r="AM27" s="213">
        <v>5</v>
      </c>
      <c r="AN27" s="50">
        <f t="shared" si="18"/>
        <v>0</v>
      </c>
      <c r="AO27" s="214">
        <v>5</v>
      </c>
      <c r="AP27" s="50">
        <f t="shared" si="19"/>
        <v>0</v>
      </c>
    </row>
    <row r="28" spans="1:42" s="11" customFormat="1" ht="15" customHeight="1" x14ac:dyDescent="0.25">
      <c r="A28" s="37" t="s">
        <v>4</v>
      </c>
      <c r="B28" s="38">
        <f>B6*43.2/60</f>
        <v>0</v>
      </c>
      <c r="C28" s="190">
        <v>8</v>
      </c>
      <c r="D28" s="41">
        <f t="shared" si="0"/>
        <v>0</v>
      </c>
      <c r="E28" s="191">
        <v>12</v>
      </c>
      <c r="F28" s="42">
        <f t="shared" si="1"/>
        <v>0</v>
      </c>
      <c r="G28" s="192">
        <v>20</v>
      </c>
      <c r="H28" s="143">
        <f t="shared" si="2"/>
        <v>0</v>
      </c>
      <c r="I28" s="193">
        <v>20</v>
      </c>
      <c r="J28" s="145">
        <f t="shared" si="3"/>
        <v>0</v>
      </c>
      <c r="K28" s="194">
        <v>25</v>
      </c>
      <c r="L28" s="147">
        <f t="shared" si="4"/>
        <v>0</v>
      </c>
      <c r="M28" s="144">
        <v>25</v>
      </c>
      <c r="N28" s="147">
        <f t="shared" si="5"/>
        <v>0</v>
      </c>
      <c r="O28" s="144">
        <v>30</v>
      </c>
      <c r="P28" s="147">
        <f t="shared" si="6"/>
        <v>0</v>
      </c>
      <c r="Q28" s="144">
        <v>35</v>
      </c>
      <c r="R28" s="195">
        <f t="shared" si="7"/>
        <v>0</v>
      </c>
      <c r="S28" s="142">
        <v>30</v>
      </c>
      <c r="T28" s="147">
        <f t="shared" si="8"/>
        <v>0</v>
      </c>
      <c r="U28" s="144">
        <v>30</v>
      </c>
      <c r="V28" s="147">
        <f t="shared" si="9"/>
        <v>0</v>
      </c>
      <c r="W28" s="144">
        <v>30</v>
      </c>
      <c r="X28" s="147">
        <f t="shared" si="10"/>
        <v>0</v>
      </c>
      <c r="Y28" s="144">
        <v>35</v>
      </c>
      <c r="Z28" s="196">
        <f t="shared" si="11"/>
        <v>0</v>
      </c>
      <c r="AA28" s="194">
        <v>30</v>
      </c>
      <c r="AB28" s="147">
        <f t="shared" si="12"/>
        <v>0</v>
      </c>
      <c r="AC28" s="144">
        <v>30</v>
      </c>
      <c r="AD28" s="147">
        <f t="shared" si="13"/>
        <v>0</v>
      </c>
      <c r="AE28" s="144">
        <v>30</v>
      </c>
      <c r="AF28" s="147">
        <f t="shared" si="14"/>
        <v>0</v>
      </c>
      <c r="AG28" s="144">
        <v>35</v>
      </c>
      <c r="AH28" s="195">
        <f t="shared" si="15"/>
        <v>0</v>
      </c>
      <c r="AI28" s="142">
        <v>30</v>
      </c>
      <c r="AJ28" s="147">
        <f t="shared" si="16"/>
        <v>0</v>
      </c>
      <c r="AK28" s="144">
        <v>30</v>
      </c>
      <c r="AL28" s="196">
        <f t="shared" si="17"/>
        <v>0</v>
      </c>
      <c r="AM28" s="194">
        <v>30</v>
      </c>
      <c r="AN28" s="147">
        <f t="shared" si="18"/>
        <v>0</v>
      </c>
      <c r="AO28" s="144">
        <v>30</v>
      </c>
      <c r="AP28" s="147">
        <f t="shared" si="19"/>
        <v>0</v>
      </c>
    </row>
    <row r="29" spans="1:42" s="11" customFormat="1" ht="15" customHeight="1" x14ac:dyDescent="0.25">
      <c r="A29" s="39" t="s">
        <v>5</v>
      </c>
      <c r="B29" s="40">
        <f>B6*86.4/60</f>
        <v>0</v>
      </c>
      <c r="C29" s="197">
        <v>15</v>
      </c>
      <c r="D29" s="46">
        <f t="shared" si="0"/>
        <v>0</v>
      </c>
      <c r="E29" s="198">
        <v>25</v>
      </c>
      <c r="F29" s="47">
        <f t="shared" si="1"/>
        <v>0</v>
      </c>
      <c r="G29" s="205">
        <v>45</v>
      </c>
      <c r="H29" s="48">
        <f t="shared" si="2"/>
        <v>0</v>
      </c>
      <c r="I29" s="206">
        <v>45</v>
      </c>
      <c r="J29" s="49">
        <f t="shared" si="3"/>
        <v>0</v>
      </c>
      <c r="K29" s="164">
        <v>75</v>
      </c>
      <c r="L29" s="50">
        <f t="shared" si="4"/>
        <v>0</v>
      </c>
      <c r="M29" s="163">
        <v>65</v>
      </c>
      <c r="N29" s="50">
        <f t="shared" si="5"/>
        <v>0</v>
      </c>
      <c r="O29" s="163">
        <v>80</v>
      </c>
      <c r="P29" s="50">
        <f t="shared" si="6"/>
        <v>0</v>
      </c>
      <c r="Q29" s="163">
        <v>115</v>
      </c>
      <c r="R29" s="51">
        <f t="shared" si="7"/>
        <v>0</v>
      </c>
      <c r="S29" s="162">
        <v>90</v>
      </c>
      <c r="T29" s="50">
        <f t="shared" si="8"/>
        <v>0</v>
      </c>
      <c r="U29" s="163">
        <v>75</v>
      </c>
      <c r="V29" s="50">
        <f t="shared" si="9"/>
        <v>0</v>
      </c>
      <c r="W29" s="163">
        <v>85</v>
      </c>
      <c r="X29" s="50">
        <f t="shared" si="10"/>
        <v>0</v>
      </c>
      <c r="Y29" s="163">
        <v>120</v>
      </c>
      <c r="Z29" s="52">
        <f t="shared" si="11"/>
        <v>0</v>
      </c>
      <c r="AA29" s="164">
        <v>90</v>
      </c>
      <c r="AB29" s="50">
        <f t="shared" si="12"/>
        <v>0</v>
      </c>
      <c r="AC29" s="163">
        <v>75</v>
      </c>
      <c r="AD29" s="50">
        <f t="shared" si="13"/>
        <v>0</v>
      </c>
      <c r="AE29" s="163">
        <v>85</v>
      </c>
      <c r="AF29" s="50">
        <f t="shared" si="14"/>
        <v>0</v>
      </c>
      <c r="AG29" s="163">
        <v>120</v>
      </c>
      <c r="AH29" s="51">
        <f t="shared" si="15"/>
        <v>0</v>
      </c>
      <c r="AI29" s="162">
        <v>90</v>
      </c>
      <c r="AJ29" s="50">
        <f t="shared" si="16"/>
        <v>0</v>
      </c>
      <c r="AK29" s="163">
        <v>425</v>
      </c>
      <c r="AL29" s="52">
        <f t="shared" si="17"/>
        <v>0</v>
      </c>
      <c r="AM29" s="164">
        <v>90</v>
      </c>
      <c r="AN29" s="50">
        <f t="shared" si="18"/>
        <v>0</v>
      </c>
      <c r="AO29" s="163">
        <v>75</v>
      </c>
      <c r="AP29" s="50">
        <f t="shared" si="19"/>
        <v>0</v>
      </c>
    </row>
    <row r="30" spans="1:42" s="11" customFormat="1" ht="15" customHeight="1" x14ac:dyDescent="0.25">
      <c r="A30" s="37" t="s">
        <v>6</v>
      </c>
      <c r="B30" s="45">
        <f>B6*360/60</f>
        <v>0</v>
      </c>
      <c r="C30" s="216">
        <v>200</v>
      </c>
      <c r="D30" s="53">
        <f t="shared" si="0"/>
        <v>0</v>
      </c>
      <c r="E30" s="217">
        <v>250</v>
      </c>
      <c r="F30" s="54">
        <f t="shared" si="1"/>
        <v>0</v>
      </c>
      <c r="G30" s="192">
        <v>375</v>
      </c>
      <c r="H30" s="143">
        <f t="shared" si="2"/>
        <v>0</v>
      </c>
      <c r="I30" s="193">
        <v>375</v>
      </c>
      <c r="J30" s="145">
        <f t="shared" si="3"/>
        <v>0</v>
      </c>
      <c r="K30" s="194">
        <v>550</v>
      </c>
      <c r="L30" s="147">
        <f t="shared" si="4"/>
        <v>0</v>
      </c>
      <c r="M30" s="144">
        <v>400</v>
      </c>
      <c r="N30" s="147">
        <f t="shared" si="5"/>
        <v>0</v>
      </c>
      <c r="O30" s="144">
        <v>450</v>
      </c>
      <c r="P30" s="147">
        <f t="shared" si="6"/>
        <v>0</v>
      </c>
      <c r="Q30" s="144">
        <v>550</v>
      </c>
      <c r="R30" s="195">
        <f t="shared" si="7"/>
        <v>0</v>
      </c>
      <c r="S30" s="142">
        <v>550</v>
      </c>
      <c r="T30" s="147">
        <f t="shared" si="8"/>
        <v>0</v>
      </c>
      <c r="U30" s="144">
        <v>425</v>
      </c>
      <c r="V30" s="147">
        <f t="shared" si="9"/>
        <v>0</v>
      </c>
      <c r="W30" s="144">
        <v>450</v>
      </c>
      <c r="X30" s="147">
        <f t="shared" si="10"/>
        <v>0</v>
      </c>
      <c r="Y30" s="144">
        <v>550</v>
      </c>
      <c r="Z30" s="196">
        <f t="shared" si="11"/>
        <v>0</v>
      </c>
      <c r="AA30" s="194">
        <v>550</v>
      </c>
      <c r="AB30" s="147">
        <f t="shared" si="12"/>
        <v>0</v>
      </c>
      <c r="AC30" s="144">
        <v>425</v>
      </c>
      <c r="AD30" s="147">
        <f t="shared" si="13"/>
        <v>0</v>
      </c>
      <c r="AE30" s="144">
        <v>450</v>
      </c>
      <c r="AF30" s="147">
        <f t="shared" si="14"/>
        <v>0</v>
      </c>
      <c r="AG30" s="144">
        <v>550</v>
      </c>
      <c r="AH30" s="195">
        <f t="shared" si="15"/>
        <v>0</v>
      </c>
      <c r="AI30" s="142">
        <v>550</v>
      </c>
      <c r="AJ30" s="147">
        <f t="shared" si="16"/>
        <v>0</v>
      </c>
      <c r="AK30" s="144">
        <v>425</v>
      </c>
      <c r="AL30" s="196">
        <f t="shared" si="17"/>
        <v>0</v>
      </c>
      <c r="AM30" s="194">
        <v>550</v>
      </c>
      <c r="AN30" s="147">
        <f t="shared" si="18"/>
        <v>0</v>
      </c>
      <c r="AO30" s="144">
        <v>425</v>
      </c>
      <c r="AP30" s="147">
        <f t="shared" si="19"/>
        <v>0</v>
      </c>
    </row>
    <row r="31" spans="1:42" s="11" customFormat="1" ht="15" customHeight="1" thickBot="1" x14ac:dyDescent="0.3">
      <c r="A31" s="55" t="s">
        <v>7</v>
      </c>
      <c r="B31" s="56">
        <f>B6*71.3/60</f>
        <v>0</v>
      </c>
      <c r="C31" s="218" t="s">
        <v>65</v>
      </c>
      <c r="D31" s="57"/>
      <c r="E31" s="219" t="s">
        <v>65</v>
      </c>
      <c r="F31" s="58"/>
      <c r="G31" s="220" t="s">
        <v>65</v>
      </c>
      <c r="H31" s="59"/>
      <c r="I31" s="221" t="s">
        <v>65</v>
      </c>
      <c r="J31" s="60"/>
      <c r="K31" s="222" t="s">
        <v>65</v>
      </c>
      <c r="L31" s="61"/>
      <c r="M31" s="223" t="s">
        <v>65</v>
      </c>
      <c r="N31" s="61"/>
      <c r="O31" s="223" t="s">
        <v>65</v>
      </c>
      <c r="P31" s="61"/>
      <c r="Q31" s="223" t="s">
        <v>65</v>
      </c>
      <c r="R31" s="62"/>
      <c r="S31" s="224" t="s">
        <v>65</v>
      </c>
      <c r="T31" s="61"/>
      <c r="U31" s="223" t="s">
        <v>65</v>
      </c>
      <c r="V31" s="59"/>
      <c r="W31" s="223" t="s">
        <v>65</v>
      </c>
      <c r="X31" s="61"/>
      <c r="Y31" s="223" t="s">
        <v>65</v>
      </c>
      <c r="Z31" s="63"/>
      <c r="AA31" s="222" t="s">
        <v>65</v>
      </c>
      <c r="AB31" s="61"/>
      <c r="AC31" s="223" t="s">
        <v>65</v>
      </c>
      <c r="AD31" s="61"/>
      <c r="AE31" s="223" t="s">
        <v>65</v>
      </c>
      <c r="AF31" s="61"/>
      <c r="AG31" s="223" t="s">
        <v>65</v>
      </c>
      <c r="AH31" s="62"/>
      <c r="AI31" s="224" t="s">
        <v>65</v>
      </c>
      <c r="AJ31" s="61"/>
      <c r="AK31" s="223" t="s">
        <v>65</v>
      </c>
      <c r="AL31" s="63"/>
      <c r="AM31" s="222" t="s">
        <v>65</v>
      </c>
      <c r="AN31" s="61"/>
      <c r="AO31" s="223" t="s">
        <v>65</v>
      </c>
      <c r="AP31" s="61"/>
    </row>
    <row r="32" spans="1:42" s="293" customFormat="1" ht="8.15" customHeight="1" x14ac:dyDescent="0.35">
      <c r="A32" s="348" t="s">
        <v>8</v>
      </c>
      <c r="B32" s="349"/>
      <c r="C32" s="354"/>
      <c r="D32" s="357"/>
      <c r="E32" s="354"/>
      <c r="F32" s="363"/>
      <c r="G32" s="354"/>
      <c r="H32" s="357"/>
      <c r="I32" s="354"/>
      <c r="J32" s="357"/>
      <c r="K32" s="354"/>
      <c r="L32" s="357"/>
      <c r="M32" s="354"/>
      <c r="N32" s="357"/>
      <c r="O32" s="354"/>
      <c r="P32" s="357"/>
      <c r="Q32" s="354"/>
      <c r="R32" s="357"/>
      <c r="S32" s="354"/>
      <c r="T32" s="357"/>
      <c r="U32" s="354"/>
      <c r="V32" s="357"/>
      <c r="W32" s="354"/>
      <c r="X32" s="357"/>
      <c r="Y32" s="354"/>
      <c r="Z32" s="357"/>
      <c r="AA32" s="354"/>
      <c r="AB32" s="357"/>
      <c r="AC32" s="354"/>
      <c r="AD32" s="357"/>
      <c r="AE32" s="354"/>
      <c r="AF32" s="357"/>
      <c r="AG32" s="354"/>
      <c r="AH32" s="357"/>
      <c r="AI32" s="354"/>
      <c r="AJ32" s="357"/>
      <c r="AK32" s="354"/>
      <c r="AL32" s="357"/>
      <c r="AM32" s="354"/>
      <c r="AN32" s="357"/>
      <c r="AO32" s="354"/>
      <c r="AP32" s="360"/>
    </row>
    <row r="33" spans="1:42" s="293" customFormat="1" ht="8.15" customHeight="1" x14ac:dyDescent="0.35">
      <c r="A33" s="350"/>
      <c r="B33" s="351"/>
      <c r="C33" s="355"/>
      <c r="D33" s="358"/>
      <c r="E33" s="355"/>
      <c r="F33" s="364"/>
      <c r="G33" s="355"/>
      <c r="H33" s="358"/>
      <c r="I33" s="355"/>
      <c r="J33" s="358"/>
      <c r="K33" s="355"/>
      <c r="L33" s="358"/>
      <c r="M33" s="355"/>
      <c r="N33" s="358"/>
      <c r="O33" s="355"/>
      <c r="P33" s="358"/>
      <c r="Q33" s="355"/>
      <c r="R33" s="358"/>
      <c r="S33" s="355"/>
      <c r="T33" s="358"/>
      <c r="U33" s="355"/>
      <c r="V33" s="358"/>
      <c r="W33" s="355"/>
      <c r="X33" s="358"/>
      <c r="Y33" s="355"/>
      <c r="Z33" s="358"/>
      <c r="AA33" s="355"/>
      <c r="AB33" s="358"/>
      <c r="AC33" s="355"/>
      <c r="AD33" s="358"/>
      <c r="AE33" s="355"/>
      <c r="AF33" s="358"/>
      <c r="AG33" s="355"/>
      <c r="AH33" s="358"/>
      <c r="AI33" s="355"/>
      <c r="AJ33" s="358"/>
      <c r="AK33" s="355"/>
      <c r="AL33" s="358"/>
      <c r="AM33" s="355"/>
      <c r="AN33" s="358"/>
      <c r="AO33" s="355"/>
      <c r="AP33" s="361"/>
    </row>
    <row r="34" spans="1:42" s="293" customFormat="1" ht="11.25" customHeight="1" thickBot="1" x14ac:dyDescent="0.4">
      <c r="A34" s="352"/>
      <c r="B34" s="353"/>
      <c r="C34" s="356"/>
      <c r="D34" s="359"/>
      <c r="E34" s="356"/>
      <c r="F34" s="365"/>
      <c r="G34" s="356"/>
      <c r="H34" s="359"/>
      <c r="I34" s="356"/>
      <c r="J34" s="359"/>
      <c r="K34" s="356"/>
      <c r="L34" s="359"/>
      <c r="M34" s="356"/>
      <c r="N34" s="359"/>
      <c r="O34" s="356"/>
      <c r="P34" s="359"/>
      <c r="Q34" s="356"/>
      <c r="R34" s="359"/>
      <c r="S34" s="356"/>
      <c r="T34" s="359"/>
      <c r="U34" s="356"/>
      <c r="V34" s="359"/>
      <c r="W34" s="356"/>
      <c r="X34" s="359"/>
      <c r="Y34" s="356"/>
      <c r="Z34" s="359"/>
      <c r="AA34" s="356"/>
      <c r="AB34" s="359"/>
      <c r="AC34" s="356"/>
      <c r="AD34" s="359"/>
      <c r="AE34" s="356"/>
      <c r="AF34" s="359"/>
      <c r="AG34" s="356"/>
      <c r="AH34" s="359"/>
      <c r="AI34" s="356"/>
      <c r="AJ34" s="359"/>
      <c r="AK34" s="356"/>
      <c r="AL34" s="359"/>
      <c r="AM34" s="356"/>
      <c r="AN34" s="359"/>
      <c r="AO34" s="356"/>
      <c r="AP34" s="362"/>
    </row>
    <row r="35" spans="1:42" ht="15" customHeight="1" x14ac:dyDescent="0.35">
      <c r="A35" s="35" t="s">
        <v>9</v>
      </c>
      <c r="B35" s="36">
        <f>B6*1311/60</f>
        <v>0</v>
      </c>
      <c r="C35" s="225">
        <v>700</v>
      </c>
      <c r="D35" s="111">
        <f>B35/C35</f>
        <v>0</v>
      </c>
      <c r="E35" s="225">
        <v>1000</v>
      </c>
      <c r="F35" s="117">
        <f>B35/E35</f>
        <v>0</v>
      </c>
      <c r="G35" s="226">
        <v>1300</v>
      </c>
      <c r="H35" s="118">
        <f>B35/G35</f>
        <v>0</v>
      </c>
      <c r="I35" s="227">
        <v>1300</v>
      </c>
      <c r="J35" s="119">
        <f>B35/I35</f>
        <v>0</v>
      </c>
      <c r="K35" s="171">
        <v>1300</v>
      </c>
      <c r="L35" s="112">
        <f>B35/K35</f>
        <v>0</v>
      </c>
      <c r="M35" s="172">
        <v>1300</v>
      </c>
      <c r="N35" s="112">
        <f>B35/M35</f>
        <v>0</v>
      </c>
      <c r="O35" s="172">
        <v>1300</v>
      </c>
      <c r="P35" s="112">
        <f>$B35/O35</f>
        <v>0</v>
      </c>
      <c r="Q35" s="172">
        <v>1300</v>
      </c>
      <c r="R35" s="113">
        <f>$B35/Q35</f>
        <v>0</v>
      </c>
      <c r="S35" s="173">
        <v>1000</v>
      </c>
      <c r="T35" s="112">
        <f>B35/S35</f>
        <v>0</v>
      </c>
      <c r="U35" s="172">
        <v>1000</v>
      </c>
      <c r="V35" s="112">
        <f>B35/U35</f>
        <v>0</v>
      </c>
      <c r="W35" s="172">
        <v>1000</v>
      </c>
      <c r="X35" s="112">
        <f>$B35/W35</f>
        <v>0</v>
      </c>
      <c r="Y35" s="172">
        <v>1000</v>
      </c>
      <c r="Z35" s="114">
        <f>$B35/Y35</f>
        <v>0</v>
      </c>
      <c r="AA35" s="171">
        <v>1000</v>
      </c>
      <c r="AB35" s="112">
        <f>B35/AA35</f>
        <v>0</v>
      </c>
      <c r="AC35" s="172">
        <v>1000</v>
      </c>
      <c r="AD35" s="112">
        <f>B35/AC35</f>
        <v>0</v>
      </c>
      <c r="AE35" s="172">
        <v>1000</v>
      </c>
      <c r="AF35" s="112">
        <f>$B35/AE35</f>
        <v>0</v>
      </c>
      <c r="AG35" s="172">
        <v>1000</v>
      </c>
      <c r="AH35" s="113">
        <f>$B35/AG35</f>
        <v>0</v>
      </c>
      <c r="AI35" s="173">
        <v>1000</v>
      </c>
      <c r="AJ35" s="112">
        <f>B35/AI35</f>
        <v>0</v>
      </c>
      <c r="AK35" s="172">
        <v>1200</v>
      </c>
      <c r="AL35" s="114">
        <f>B35/AK35</f>
        <v>0</v>
      </c>
      <c r="AM35" s="171">
        <v>1200</v>
      </c>
      <c r="AN35" s="112">
        <f>B35/AM35</f>
        <v>0</v>
      </c>
      <c r="AO35" s="172">
        <v>1200</v>
      </c>
      <c r="AP35" s="112">
        <f>B35/AO35</f>
        <v>0</v>
      </c>
    </row>
    <row r="36" spans="1:42" ht="15" customHeight="1" x14ac:dyDescent="0.35">
      <c r="A36" s="37" t="s">
        <v>10</v>
      </c>
      <c r="B36" s="45">
        <f>B6*1287/60</f>
        <v>0</v>
      </c>
      <c r="C36" s="228">
        <v>460</v>
      </c>
      <c r="D36" s="115">
        <f>B36/C36</f>
        <v>0</v>
      </c>
      <c r="E36" s="228">
        <v>500</v>
      </c>
      <c r="F36" s="116">
        <f>B36/E36</f>
        <v>0</v>
      </c>
      <c r="G36" s="176">
        <v>1250</v>
      </c>
      <c r="H36" s="229">
        <f>B36/G36</f>
        <v>0</v>
      </c>
      <c r="I36" s="178">
        <v>1250</v>
      </c>
      <c r="J36" s="230">
        <f>B36/I36</f>
        <v>0</v>
      </c>
      <c r="K36" s="180">
        <v>1250</v>
      </c>
      <c r="L36" s="181">
        <f>B36/K36</f>
        <v>0</v>
      </c>
      <c r="M36" s="182">
        <v>1250</v>
      </c>
      <c r="N36" s="181">
        <f>B36/M36</f>
        <v>0</v>
      </c>
      <c r="O36" s="182">
        <v>1250</v>
      </c>
      <c r="P36" s="181">
        <f>$B36/O36</f>
        <v>0</v>
      </c>
      <c r="Q36" s="182">
        <v>1250</v>
      </c>
      <c r="R36" s="183">
        <f>$B36/Q36</f>
        <v>0</v>
      </c>
      <c r="S36" s="184">
        <v>700</v>
      </c>
      <c r="T36" s="181">
        <f>B36/S36</f>
        <v>0</v>
      </c>
      <c r="U36" s="182">
        <v>700</v>
      </c>
      <c r="V36" s="181">
        <f>B36/U36</f>
        <v>0</v>
      </c>
      <c r="W36" s="182">
        <v>700</v>
      </c>
      <c r="X36" s="181">
        <f>$B36/W36</f>
        <v>0</v>
      </c>
      <c r="Y36" s="182">
        <v>700</v>
      </c>
      <c r="Z36" s="185">
        <f>$B36/Y36</f>
        <v>0</v>
      </c>
      <c r="AA36" s="180">
        <v>700</v>
      </c>
      <c r="AB36" s="181">
        <f>B36/AA36</f>
        <v>0</v>
      </c>
      <c r="AC36" s="182">
        <v>700</v>
      </c>
      <c r="AD36" s="181">
        <f>B36/AC36</f>
        <v>0</v>
      </c>
      <c r="AE36" s="182">
        <v>700</v>
      </c>
      <c r="AF36" s="181">
        <f>$B36/AE36</f>
        <v>0</v>
      </c>
      <c r="AG36" s="182">
        <v>700</v>
      </c>
      <c r="AH36" s="183">
        <f>$B36/AG36</f>
        <v>0</v>
      </c>
      <c r="AI36" s="184">
        <v>700</v>
      </c>
      <c r="AJ36" s="181">
        <f>B36/AI36</f>
        <v>0</v>
      </c>
      <c r="AK36" s="182">
        <v>700</v>
      </c>
      <c r="AL36" s="185">
        <f>B36/AK36</f>
        <v>0</v>
      </c>
      <c r="AM36" s="180">
        <v>700</v>
      </c>
      <c r="AN36" s="181">
        <f>B36/AM36</f>
        <v>0</v>
      </c>
      <c r="AO36" s="182">
        <v>700</v>
      </c>
      <c r="AP36" s="181">
        <f>B36/AO36</f>
        <v>0</v>
      </c>
    </row>
    <row r="37" spans="1:42" s="11" customFormat="1" ht="15" customHeight="1" x14ac:dyDescent="0.25">
      <c r="A37" s="39" t="s">
        <v>11</v>
      </c>
      <c r="B37" s="64">
        <f>B6*315/60</f>
        <v>0</v>
      </c>
      <c r="C37" s="231">
        <v>80</v>
      </c>
      <c r="D37" s="109">
        <f t="shared" ref="D37:D48" si="20">B37/C37</f>
        <v>0</v>
      </c>
      <c r="E37" s="232">
        <v>130</v>
      </c>
      <c r="F37" s="15">
        <f t="shared" ref="F37:F48" si="21">B37/E37</f>
        <v>0</v>
      </c>
      <c r="G37" s="188">
        <v>240</v>
      </c>
      <c r="H37" s="16">
        <f t="shared" ref="H37:H48" si="22">B37/G37</f>
        <v>0</v>
      </c>
      <c r="I37" s="189">
        <v>240</v>
      </c>
      <c r="J37" s="17">
        <f t="shared" ref="J37:J48" si="23">B37/I37</f>
        <v>0</v>
      </c>
      <c r="K37" s="132">
        <v>410</v>
      </c>
      <c r="L37" s="18">
        <f t="shared" ref="L37:L48" si="24">B37/K37</f>
        <v>0</v>
      </c>
      <c r="M37" s="131">
        <v>360</v>
      </c>
      <c r="N37" s="18">
        <f t="shared" ref="N37:N48" si="25">B37/M37</f>
        <v>0</v>
      </c>
      <c r="O37" s="131">
        <v>400</v>
      </c>
      <c r="P37" s="18">
        <f t="shared" ref="P37:P48" si="26">$B37/O37</f>
        <v>0</v>
      </c>
      <c r="Q37" s="131">
        <v>360</v>
      </c>
      <c r="R37" s="19">
        <f t="shared" ref="R37:R48" si="27">$B37/Q37</f>
        <v>0</v>
      </c>
      <c r="S37" s="130">
        <v>400</v>
      </c>
      <c r="T37" s="18">
        <f t="shared" ref="T37:T48" si="28">B37/S37</f>
        <v>0</v>
      </c>
      <c r="U37" s="131">
        <v>310</v>
      </c>
      <c r="V37" s="18">
        <f t="shared" ref="V37:V48" si="29">B37/U37</f>
        <v>0</v>
      </c>
      <c r="W37" s="131">
        <v>350</v>
      </c>
      <c r="X37" s="18">
        <f t="shared" ref="X37:X48" si="30">$B37/W37</f>
        <v>0</v>
      </c>
      <c r="Y37" s="131">
        <v>310</v>
      </c>
      <c r="Z37" s="20">
        <f t="shared" ref="Z37:Z48" si="31">$B37/Y37</f>
        <v>0</v>
      </c>
      <c r="AA37" s="132">
        <v>420</v>
      </c>
      <c r="AB37" s="18">
        <f t="shared" ref="AB37:AB48" si="32">B37/AA37</f>
        <v>0</v>
      </c>
      <c r="AC37" s="131">
        <v>320</v>
      </c>
      <c r="AD37" s="18">
        <f t="shared" ref="AD37:AD48" si="33">B37/AC37</f>
        <v>0</v>
      </c>
      <c r="AE37" s="131">
        <v>360</v>
      </c>
      <c r="AF37" s="18">
        <f t="shared" ref="AF37:AF48" si="34">$B37/AE37</f>
        <v>0</v>
      </c>
      <c r="AG37" s="131">
        <v>320</v>
      </c>
      <c r="AH37" s="19">
        <f t="shared" ref="AH37:AH48" si="35">$B37/AG37</f>
        <v>0</v>
      </c>
      <c r="AI37" s="130">
        <v>420</v>
      </c>
      <c r="AJ37" s="18">
        <f t="shared" ref="AJ37:AJ48" si="36">B37/AI37</f>
        <v>0</v>
      </c>
      <c r="AK37" s="131">
        <v>320</v>
      </c>
      <c r="AL37" s="20">
        <f t="shared" ref="AL37:AL48" si="37">B37/AK37</f>
        <v>0</v>
      </c>
      <c r="AM37" s="132">
        <v>420</v>
      </c>
      <c r="AN37" s="18">
        <f t="shared" ref="AN37:AN48" si="38">B37/AM37</f>
        <v>0</v>
      </c>
      <c r="AO37" s="131">
        <v>320</v>
      </c>
      <c r="AP37" s="18">
        <f t="shared" ref="AP37:AP48" si="39">B37/AO37</f>
        <v>0</v>
      </c>
    </row>
    <row r="38" spans="1:42" s="11" customFormat="1" ht="15" customHeight="1" x14ac:dyDescent="0.25">
      <c r="A38" s="37" t="s">
        <v>12</v>
      </c>
      <c r="B38" s="38">
        <f>B6*16.2/60</f>
        <v>0</v>
      </c>
      <c r="C38" s="233">
        <v>7</v>
      </c>
      <c r="D38" s="41">
        <f t="shared" si="20"/>
        <v>0</v>
      </c>
      <c r="E38" s="234">
        <v>10</v>
      </c>
      <c r="F38" s="42">
        <f t="shared" si="21"/>
        <v>0</v>
      </c>
      <c r="G38" s="207">
        <v>8</v>
      </c>
      <c r="H38" s="235">
        <f t="shared" si="22"/>
        <v>0</v>
      </c>
      <c r="I38" s="208">
        <v>8</v>
      </c>
      <c r="J38" s="236">
        <f t="shared" si="23"/>
        <v>0</v>
      </c>
      <c r="K38" s="146">
        <v>11</v>
      </c>
      <c r="L38" s="147">
        <f t="shared" si="24"/>
        <v>0</v>
      </c>
      <c r="M38" s="148">
        <v>15</v>
      </c>
      <c r="N38" s="147">
        <f t="shared" si="25"/>
        <v>0</v>
      </c>
      <c r="O38" s="148">
        <v>27</v>
      </c>
      <c r="P38" s="147">
        <f t="shared" si="26"/>
        <v>0</v>
      </c>
      <c r="Q38" s="148">
        <v>10</v>
      </c>
      <c r="R38" s="195">
        <f t="shared" si="27"/>
        <v>0</v>
      </c>
      <c r="S38" s="151">
        <v>8</v>
      </c>
      <c r="T38" s="147">
        <f t="shared" si="28"/>
        <v>0</v>
      </c>
      <c r="U38" s="148">
        <v>18</v>
      </c>
      <c r="V38" s="147">
        <f t="shared" si="29"/>
        <v>0</v>
      </c>
      <c r="W38" s="148">
        <v>27</v>
      </c>
      <c r="X38" s="147">
        <f t="shared" si="30"/>
        <v>0</v>
      </c>
      <c r="Y38" s="148">
        <v>9</v>
      </c>
      <c r="Z38" s="196">
        <f t="shared" si="31"/>
        <v>0</v>
      </c>
      <c r="AA38" s="146">
        <v>8</v>
      </c>
      <c r="AB38" s="147">
        <f t="shared" si="32"/>
        <v>0</v>
      </c>
      <c r="AC38" s="148">
        <v>18</v>
      </c>
      <c r="AD38" s="147">
        <f t="shared" si="33"/>
        <v>0</v>
      </c>
      <c r="AE38" s="148">
        <v>27</v>
      </c>
      <c r="AF38" s="147">
        <f t="shared" si="34"/>
        <v>0</v>
      </c>
      <c r="AG38" s="148">
        <v>9</v>
      </c>
      <c r="AH38" s="195">
        <f t="shared" si="35"/>
        <v>0</v>
      </c>
      <c r="AI38" s="151">
        <v>8</v>
      </c>
      <c r="AJ38" s="147">
        <f t="shared" si="36"/>
        <v>0</v>
      </c>
      <c r="AK38" s="148">
        <v>8</v>
      </c>
      <c r="AL38" s="196">
        <f t="shared" si="37"/>
        <v>0</v>
      </c>
      <c r="AM38" s="146">
        <v>8</v>
      </c>
      <c r="AN38" s="147">
        <f t="shared" si="38"/>
        <v>0</v>
      </c>
      <c r="AO38" s="148">
        <v>8</v>
      </c>
      <c r="AP38" s="147">
        <f t="shared" si="39"/>
        <v>0</v>
      </c>
    </row>
    <row r="39" spans="1:42" s="11" customFormat="1" ht="15" customHeight="1" x14ac:dyDescent="0.25">
      <c r="A39" s="39" t="s">
        <v>13</v>
      </c>
      <c r="B39" s="40">
        <f>B6*12.6/60</f>
        <v>0</v>
      </c>
      <c r="C39" s="237">
        <v>3</v>
      </c>
      <c r="D39" s="46">
        <f t="shared" si="20"/>
        <v>0</v>
      </c>
      <c r="E39" s="238">
        <v>5</v>
      </c>
      <c r="F39" s="47">
        <f t="shared" si="21"/>
        <v>0</v>
      </c>
      <c r="G39" s="205">
        <v>8</v>
      </c>
      <c r="H39" s="16">
        <f t="shared" si="22"/>
        <v>0</v>
      </c>
      <c r="I39" s="206">
        <v>8</v>
      </c>
      <c r="J39" s="17">
        <f t="shared" si="23"/>
        <v>0</v>
      </c>
      <c r="K39" s="164">
        <v>11</v>
      </c>
      <c r="L39" s="50">
        <f t="shared" si="24"/>
        <v>0</v>
      </c>
      <c r="M39" s="163">
        <v>9</v>
      </c>
      <c r="N39" s="50">
        <f t="shared" si="25"/>
        <v>0</v>
      </c>
      <c r="O39" s="163">
        <v>12</v>
      </c>
      <c r="P39" s="50">
        <f t="shared" si="26"/>
        <v>0</v>
      </c>
      <c r="Q39" s="163">
        <v>14</v>
      </c>
      <c r="R39" s="51">
        <f t="shared" si="27"/>
        <v>0</v>
      </c>
      <c r="S39" s="162">
        <v>11</v>
      </c>
      <c r="T39" s="50">
        <f t="shared" si="28"/>
        <v>0</v>
      </c>
      <c r="U39" s="163">
        <v>8</v>
      </c>
      <c r="V39" s="50">
        <f t="shared" si="29"/>
        <v>0</v>
      </c>
      <c r="W39" s="163">
        <v>11</v>
      </c>
      <c r="X39" s="50">
        <f t="shared" si="30"/>
        <v>0</v>
      </c>
      <c r="Y39" s="163">
        <v>12</v>
      </c>
      <c r="Z39" s="52">
        <f t="shared" si="31"/>
        <v>0</v>
      </c>
      <c r="AA39" s="164">
        <v>11</v>
      </c>
      <c r="AB39" s="50">
        <f t="shared" si="32"/>
        <v>0</v>
      </c>
      <c r="AC39" s="163">
        <v>8</v>
      </c>
      <c r="AD39" s="50">
        <f t="shared" si="33"/>
        <v>0</v>
      </c>
      <c r="AE39" s="163">
        <v>11</v>
      </c>
      <c r="AF39" s="50">
        <f t="shared" si="34"/>
        <v>0</v>
      </c>
      <c r="AG39" s="163">
        <v>12</v>
      </c>
      <c r="AH39" s="51">
        <f t="shared" si="35"/>
        <v>0</v>
      </c>
      <c r="AI39" s="162">
        <v>11</v>
      </c>
      <c r="AJ39" s="50">
        <f t="shared" si="36"/>
        <v>0</v>
      </c>
      <c r="AK39" s="163">
        <v>8</v>
      </c>
      <c r="AL39" s="52">
        <f t="shared" si="37"/>
        <v>0</v>
      </c>
      <c r="AM39" s="164">
        <v>11</v>
      </c>
      <c r="AN39" s="50">
        <f t="shared" si="38"/>
        <v>0</v>
      </c>
      <c r="AO39" s="163">
        <v>8</v>
      </c>
      <c r="AP39" s="50">
        <f t="shared" si="39"/>
        <v>0</v>
      </c>
    </row>
    <row r="40" spans="1:42" s="11" customFormat="1" ht="15" customHeight="1" x14ac:dyDescent="0.25">
      <c r="A40" s="37" t="s">
        <v>14</v>
      </c>
      <c r="B40" s="44">
        <f>B6*0.92/60</f>
        <v>0</v>
      </c>
      <c r="C40" s="239">
        <v>1.2</v>
      </c>
      <c r="D40" s="41">
        <f t="shared" si="20"/>
        <v>0</v>
      </c>
      <c r="E40" s="240">
        <v>1.5</v>
      </c>
      <c r="F40" s="42">
        <f t="shared" si="21"/>
        <v>0</v>
      </c>
      <c r="G40" s="241">
        <v>1.9</v>
      </c>
      <c r="H40" s="235">
        <f t="shared" si="22"/>
        <v>0</v>
      </c>
      <c r="I40" s="242">
        <v>1.6</v>
      </c>
      <c r="J40" s="236">
        <f t="shared" si="23"/>
        <v>0</v>
      </c>
      <c r="K40" s="243">
        <v>2.2000000000000002</v>
      </c>
      <c r="L40" s="147">
        <f t="shared" si="24"/>
        <v>0</v>
      </c>
      <c r="M40" s="144">
        <v>1.6</v>
      </c>
      <c r="N40" s="147">
        <f t="shared" si="25"/>
        <v>0</v>
      </c>
      <c r="O40" s="242">
        <v>2</v>
      </c>
      <c r="P40" s="147">
        <f t="shared" si="26"/>
        <v>0</v>
      </c>
      <c r="Q40" s="242">
        <v>2.6</v>
      </c>
      <c r="R40" s="195">
        <f t="shared" si="27"/>
        <v>0</v>
      </c>
      <c r="S40" s="142">
        <v>2.2999999999999998</v>
      </c>
      <c r="T40" s="147">
        <f t="shared" si="28"/>
        <v>0</v>
      </c>
      <c r="U40" s="144">
        <v>1.8</v>
      </c>
      <c r="V40" s="147">
        <f t="shared" si="29"/>
        <v>0</v>
      </c>
      <c r="W40" s="242">
        <v>2</v>
      </c>
      <c r="X40" s="147">
        <f t="shared" si="30"/>
        <v>0</v>
      </c>
      <c r="Y40" s="242">
        <v>2.6</v>
      </c>
      <c r="Z40" s="196">
        <f t="shared" si="31"/>
        <v>0</v>
      </c>
      <c r="AA40" s="194">
        <v>2.2999999999999998</v>
      </c>
      <c r="AB40" s="147">
        <f t="shared" si="32"/>
        <v>0</v>
      </c>
      <c r="AC40" s="144">
        <v>1.8</v>
      </c>
      <c r="AD40" s="147">
        <f t="shared" si="33"/>
        <v>0</v>
      </c>
      <c r="AE40" s="242">
        <v>2</v>
      </c>
      <c r="AF40" s="147">
        <f t="shared" si="34"/>
        <v>0</v>
      </c>
      <c r="AG40" s="242">
        <v>2.6</v>
      </c>
      <c r="AH40" s="195">
        <f t="shared" si="35"/>
        <v>0</v>
      </c>
      <c r="AI40" s="142">
        <v>2.2999999999999998</v>
      </c>
      <c r="AJ40" s="147">
        <f t="shared" si="36"/>
        <v>0</v>
      </c>
      <c r="AK40" s="144">
        <v>1.8</v>
      </c>
      <c r="AL40" s="196">
        <f t="shared" si="37"/>
        <v>0</v>
      </c>
      <c r="AM40" s="194">
        <v>2.2999999999999998</v>
      </c>
      <c r="AN40" s="147">
        <f t="shared" si="38"/>
        <v>0</v>
      </c>
      <c r="AO40" s="144">
        <v>1.8</v>
      </c>
      <c r="AP40" s="147">
        <f t="shared" si="39"/>
        <v>0</v>
      </c>
    </row>
    <row r="41" spans="1:42" s="11" customFormat="1" ht="15" customHeight="1" x14ac:dyDescent="0.25">
      <c r="A41" s="39" t="s">
        <v>15</v>
      </c>
      <c r="B41" s="64">
        <f>B6*1478/60</f>
        <v>0</v>
      </c>
      <c r="C41" s="237">
        <v>340</v>
      </c>
      <c r="D41" s="46">
        <f t="shared" si="20"/>
        <v>0</v>
      </c>
      <c r="E41" s="238">
        <v>440</v>
      </c>
      <c r="F41" s="47">
        <f t="shared" si="21"/>
        <v>0</v>
      </c>
      <c r="G41" s="205">
        <v>700</v>
      </c>
      <c r="H41" s="16">
        <f t="shared" si="22"/>
        <v>0</v>
      </c>
      <c r="I41" s="206">
        <v>700</v>
      </c>
      <c r="J41" s="120">
        <f t="shared" si="23"/>
        <v>0</v>
      </c>
      <c r="K41" s="162">
        <v>890</v>
      </c>
      <c r="L41" s="107">
        <f t="shared" si="24"/>
        <v>0</v>
      </c>
      <c r="M41" s="163">
        <v>890</v>
      </c>
      <c r="N41" s="50">
        <f t="shared" si="25"/>
        <v>0</v>
      </c>
      <c r="O41" s="163">
        <v>1000</v>
      </c>
      <c r="P41" s="50">
        <f t="shared" si="26"/>
        <v>0</v>
      </c>
      <c r="Q41" s="163">
        <v>1300</v>
      </c>
      <c r="R41" s="51">
        <f t="shared" si="27"/>
        <v>0</v>
      </c>
      <c r="S41" s="162">
        <v>900</v>
      </c>
      <c r="T41" s="50">
        <f t="shared" si="28"/>
        <v>0</v>
      </c>
      <c r="U41" s="163">
        <v>900</v>
      </c>
      <c r="V41" s="50">
        <f t="shared" si="29"/>
        <v>0</v>
      </c>
      <c r="W41" s="163">
        <v>1000</v>
      </c>
      <c r="X41" s="50">
        <f t="shared" si="30"/>
        <v>0</v>
      </c>
      <c r="Y41" s="163">
        <v>1300</v>
      </c>
      <c r="Z41" s="52">
        <f t="shared" si="31"/>
        <v>0</v>
      </c>
      <c r="AA41" s="164">
        <v>900</v>
      </c>
      <c r="AB41" s="50">
        <f t="shared" si="32"/>
        <v>0</v>
      </c>
      <c r="AC41" s="163">
        <v>900</v>
      </c>
      <c r="AD41" s="50">
        <f t="shared" si="33"/>
        <v>0</v>
      </c>
      <c r="AE41" s="163">
        <v>1000</v>
      </c>
      <c r="AF41" s="50">
        <f t="shared" si="34"/>
        <v>0</v>
      </c>
      <c r="AG41" s="163">
        <v>1300</v>
      </c>
      <c r="AH41" s="51">
        <f t="shared" si="35"/>
        <v>0</v>
      </c>
      <c r="AI41" s="162">
        <v>900</v>
      </c>
      <c r="AJ41" s="50">
        <f t="shared" si="36"/>
        <v>0</v>
      </c>
      <c r="AK41" s="163">
        <v>900</v>
      </c>
      <c r="AL41" s="52">
        <f t="shared" si="37"/>
        <v>0</v>
      </c>
      <c r="AM41" s="164">
        <v>900</v>
      </c>
      <c r="AN41" s="50">
        <f t="shared" si="38"/>
        <v>0</v>
      </c>
      <c r="AO41" s="163">
        <v>900</v>
      </c>
      <c r="AP41" s="50">
        <f t="shared" si="39"/>
        <v>0</v>
      </c>
    </row>
    <row r="42" spans="1:42" s="11" customFormat="1" ht="15" customHeight="1" x14ac:dyDescent="0.25">
      <c r="A42" s="37" t="s">
        <v>16</v>
      </c>
      <c r="B42" s="38">
        <f>B6*171/60</f>
        <v>0</v>
      </c>
      <c r="C42" s="233">
        <v>90</v>
      </c>
      <c r="D42" s="41">
        <f t="shared" si="20"/>
        <v>0</v>
      </c>
      <c r="E42" s="234">
        <v>90</v>
      </c>
      <c r="F42" s="42">
        <f t="shared" si="21"/>
        <v>0</v>
      </c>
      <c r="G42" s="207">
        <v>120</v>
      </c>
      <c r="H42" s="235">
        <f t="shared" si="22"/>
        <v>0</v>
      </c>
      <c r="I42" s="208">
        <v>120</v>
      </c>
      <c r="J42" s="236">
        <f t="shared" si="23"/>
        <v>0</v>
      </c>
      <c r="K42" s="244">
        <v>150</v>
      </c>
      <c r="L42" s="147">
        <f t="shared" si="24"/>
        <v>0</v>
      </c>
      <c r="M42" s="148">
        <v>150</v>
      </c>
      <c r="N42" s="147">
        <f t="shared" si="25"/>
        <v>0</v>
      </c>
      <c r="O42" s="148">
        <v>220</v>
      </c>
      <c r="P42" s="147">
        <f t="shared" si="26"/>
        <v>0</v>
      </c>
      <c r="Q42" s="148">
        <v>290</v>
      </c>
      <c r="R42" s="195">
        <f t="shared" si="27"/>
        <v>0</v>
      </c>
      <c r="S42" s="151">
        <v>150</v>
      </c>
      <c r="T42" s="147">
        <f t="shared" si="28"/>
        <v>0</v>
      </c>
      <c r="U42" s="148">
        <v>150</v>
      </c>
      <c r="V42" s="147">
        <f t="shared" si="29"/>
        <v>0</v>
      </c>
      <c r="W42" s="148">
        <v>220</v>
      </c>
      <c r="X42" s="147">
        <f t="shared" si="30"/>
        <v>0</v>
      </c>
      <c r="Y42" s="148">
        <v>290</v>
      </c>
      <c r="Z42" s="196">
        <f t="shared" si="31"/>
        <v>0</v>
      </c>
      <c r="AA42" s="146">
        <v>150</v>
      </c>
      <c r="AB42" s="147">
        <f t="shared" si="32"/>
        <v>0</v>
      </c>
      <c r="AC42" s="148">
        <v>150</v>
      </c>
      <c r="AD42" s="147">
        <f t="shared" si="33"/>
        <v>0</v>
      </c>
      <c r="AE42" s="148">
        <v>220</v>
      </c>
      <c r="AF42" s="147">
        <f t="shared" si="34"/>
        <v>0</v>
      </c>
      <c r="AG42" s="148">
        <v>290</v>
      </c>
      <c r="AH42" s="195">
        <f t="shared" si="35"/>
        <v>0</v>
      </c>
      <c r="AI42" s="151">
        <v>150</v>
      </c>
      <c r="AJ42" s="147">
        <f t="shared" si="36"/>
        <v>0</v>
      </c>
      <c r="AK42" s="148">
        <v>150</v>
      </c>
      <c r="AL42" s="196">
        <f t="shared" si="37"/>
        <v>0</v>
      </c>
      <c r="AM42" s="146">
        <v>150</v>
      </c>
      <c r="AN42" s="147">
        <f t="shared" si="38"/>
        <v>0</v>
      </c>
      <c r="AO42" s="148">
        <v>150</v>
      </c>
      <c r="AP42" s="147">
        <f t="shared" si="39"/>
        <v>0</v>
      </c>
    </row>
    <row r="43" spans="1:42" s="11" customFormat="1" ht="15" customHeight="1" x14ac:dyDescent="0.25">
      <c r="A43" s="39" t="s">
        <v>17</v>
      </c>
      <c r="B43" s="40">
        <f>B6*66.6/60</f>
        <v>0</v>
      </c>
      <c r="C43" s="237">
        <v>17</v>
      </c>
      <c r="D43" s="46">
        <f t="shared" si="20"/>
        <v>0</v>
      </c>
      <c r="E43" s="238">
        <v>22</v>
      </c>
      <c r="F43" s="47">
        <f t="shared" si="21"/>
        <v>0</v>
      </c>
      <c r="G43" s="205">
        <v>34</v>
      </c>
      <c r="H43" s="16">
        <f t="shared" si="22"/>
        <v>0</v>
      </c>
      <c r="I43" s="206">
        <v>34</v>
      </c>
      <c r="J43" s="17">
        <f t="shared" si="23"/>
        <v>0</v>
      </c>
      <c r="K43" s="164">
        <v>43</v>
      </c>
      <c r="L43" s="50">
        <f t="shared" si="24"/>
        <v>0</v>
      </c>
      <c r="M43" s="163">
        <v>43</v>
      </c>
      <c r="N43" s="50">
        <f t="shared" si="25"/>
        <v>0</v>
      </c>
      <c r="O43" s="163">
        <v>50</v>
      </c>
      <c r="P43" s="50">
        <f t="shared" si="26"/>
        <v>0</v>
      </c>
      <c r="Q43" s="163">
        <v>50</v>
      </c>
      <c r="R43" s="51">
        <f t="shared" si="27"/>
        <v>0</v>
      </c>
      <c r="S43" s="162">
        <v>45</v>
      </c>
      <c r="T43" s="50">
        <f t="shared" si="28"/>
        <v>0</v>
      </c>
      <c r="U43" s="163">
        <v>45</v>
      </c>
      <c r="V43" s="50">
        <f t="shared" si="29"/>
        <v>0</v>
      </c>
      <c r="W43" s="163">
        <v>50</v>
      </c>
      <c r="X43" s="50">
        <f t="shared" si="30"/>
        <v>0</v>
      </c>
      <c r="Y43" s="163">
        <v>50</v>
      </c>
      <c r="Z43" s="52">
        <f t="shared" si="31"/>
        <v>0</v>
      </c>
      <c r="AA43" s="164">
        <v>45</v>
      </c>
      <c r="AB43" s="50">
        <f t="shared" si="32"/>
        <v>0</v>
      </c>
      <c r="AC43" s="163">
        <v>45</v>
      </c>
      <c r="AD43" s="50">
        <f t="shared" si="33"/>
        <v>0</v>
      </c>
      <c r="AE43" s="163">
        <v>50</v>
      </c>
      <c r="AF43" s="50">
        <f t="shared" si="34"/>
        <v>0</v>
      </c>
      <c r="AG43" s="163">
        <v>50</v>
      </c>
      <c r="AH43" s="51">
        <f t="shared" si="35"/>
        <v>0</v>
      </c>
      <c r="AI43" s="162">
        <v>45</v>
      </c>
      <c r="AJ43" s="50">
        <f t="shared" si="36"/>
        <v>0</v>
      </c>
      <c r="AK43" s="163">
        <v>45</v>
      </c>
      <c r="AL43" s="52">
        <f t="shared" si="37"/>
        <v>0</v>
      </c>
      <c r="AM43" s="164">
        <v>45</v>
      </c>
      <c r="AN43" s="50">
        <f t="shared" si="38"/>
        <v>0</v>
      </c>
      <c r="AO43" s="163">
        <v>45</v>
      </c>
      <c r="AP43" s="50">
        <f t="shared" si="39"/>
        <v>0</v>
      </c>
    </row>
    <row r="44" spans="1:42" s="11" customFormat="1" ht="15" customHeight="1" x14ac:dyDescent="0.25">
      <c r="A44" s="37" t="s">
        <v>18</v>
      </c>
      <c r="B44" s="38">
        <f>B6*46.8/60</f>
        <v>0</v>
      </c>
      <c r="C44" s="239">
        <v>11</v>
      </c>
      <c r="D44" s="41">
        <f t="shared" si="20"/>
        <v>0</v>
      </c>
      <c r="E44" s="240">
        <v>15</v>
      </c>
      <c r="F44" s="42">
        <f t="shared" si="21"/>
        <v>0</v>
      </c>
      <c r="G44" s="192">
        <v>25</v>
      </c>
      <c r="H44" s="235">
        <f t="shared" si="22"/>
        <v>0</v>
      </c>
      <c r="I44" s="193">
        <v>21</v>
      </c>
      <c r="J44" s="236">
        <f t="shared" si="23"/>
        <v>0</v>
      </c>
      <c r="K44" s="194">
        <v>35</v>
      </c>
      <c r="L44" s="147">
        <f t="shared" si="24"/>
        <v>0</v>
      </c>
      <c r="M44" s="144">
        <v>24</v>
      </c>
      <c r="N44" s="147">
        <f t="shared" si="25"/>
        <v>0</v>
      </c>
      <c r="O44" s="144">
        <v>29</v>
      </c>
      <c r="P44" s="147">
        <f t="shared" si="26"/>
        <v>0</v>
      </c>
      <c r="Q44" s="144">
        <v>44</v>
      </c>
      <c r="R44" s="195">
        <f t="shared" si="27"/>
        <v>0</v>
      </c>
      <c r="S44" s="142">
        <v>35</v>
      </c>
      <c r="T44" s="147">
        <f t="shared" si="28"/>
        <v>0</v>
      </c>
      <c r="U44" s="144">
        <v>25</v>
      </c>
      <c r="V44" s="147">
        <f t="shared" si="29"/>
        <v>0</v>
      </c>
      <c r="W44" s="144">
        <v>30</v>
      </c>
      <c r="X44" s="147">
        <f t="shared" si="30"/>
        <v>0</v>
      </c>
      <c r="Y44" s="144">
        <v>45</v>
      </c>
      <c r="Z44" s="196">
        <f t="shared" si="31"/>
        <v>0</v>
      </c>
      <c r="AA44" s="194">
        <v>35</v>
      </c>
      <c r="AB44" s="147">
        <f t="shared" si="32"/>
        <v>0</v>
      </c>
      <c r="AC44" s="144">
        <v>25</v>
      </c>
      <c r="AD44" s="147">
        <f t="shared" si="33"/>
        <v>0</v>
      </c>
      <c r="AE44" s="144">
        <v>30</v>
      </c>
      <c r="AF44" s="147">
        <f t="shared" si="34"/>
        <v>0</v>
      </c>
      <c r="AG44" s="144">
        <v>45</v>
      </c>
      <c r="AH44" s="195">
        <f t="shared" si="35"/>
        <v>0</v>
      </c>
      <c r="AI44" s="142">
        <v>30</v>
      </c>
      <c r="AJ44" s="147">
        <f t="shared" si="36"/>
        <v>0</v>
      </c>
      <c r="AK44" s="144">
        <v>20</v>
      </c>
      <c r="AL44" s="196">
        <f t="shared" si="37"/>
        <v>0</v>
      </c>
      <c r="AM44" s="194">
        <v>30</v>
      </c>
      <c r="AN44" s="147">
        <f t="shared" si="38"/>
        <v>0</v>
      </c>
      <c r="AO44" s="144">
        <v>20</v>
      </c>
      <c r="AP44" s="147">
        <f t="shared" si="39"/>
        <v>0</v>
      </c>
    </row>
    <row r="45" spans="1:42" s="11" customFormat="1" ht="15" customHeight="1" x14ac:dyDescent="0.25">
      <c r="A45" s="39" t="s">
        <v>19</v>
      </c>
      <c r="B45" s="40">
        <f>B6*66.6/60</f>
        <v>0</v>
      </c>
      <c r="C45" s="245">
        <v>20</v>
      </c>
      <c r="D45" s="110">
        <f t="shared" si="20"/>
        <v>0</v>
      </c>
      <c r="E45" s="246">
        <v>30</v>
      </c>
      <c r="F45" s="108">
        <f t="shared" si="21"/>
        <v>0</v>
      </c>
      <c r="G45" s="205">
        <v>40</v>
      </c>
      <c r="H45" s="16">
        <f t="shared" si="22"/>
        <v>0</v>
      </c>
      <c r="I45" s="206">
        <v>40</v>
      </c>
      <c r="J45" s="17">
        <f t="shared" si="23"/>
        <v>0</v>
      </c>
      <c r="K45" s="164">
        <v>55</v>
      </c>
      <c r="L45" s="50">
        <f t="shared" si="24"/>
        <v>0</v>
      </c>
      <c r="M45" s="163">
        <v>55</v>
      </c>
      <c r="N45" s="50">
        <f t="shared" si="25"/>
        <v>0</v>
      </c>
      <c r="O45" s="163">
        <v>60</v>
      </c>
      <c r="P45" s="50">
        <f t="shared" si="26"/>
        <v>0</v>
      </c>
      <c r="Q45" s="163">
        <v>70</v>
      </c>
      <c r="R45" s="51">
        <f t="shared" si="27"/>
        <v>0</v>
      </c>
      <c r="S45" s="162">
        <v>55</v>
      </c>
      <c r="T45" s="50">
        <f t="shared" si="28"/>
        <v>0</v>
      </c>
      <c r="U45" s="163">
        <v>55</v>
      </c>
      <c r="V45" s="50">
        <f t="shared" si="29"/>
        <v>0</v>
      </c>
      <c r="W45" s="163">
        <v>60</v>
      </c>
      <c r="X45" s="50">
        <f t="shared" si="30"/>
        <v>0</v>
      </c>
      <c r="Y45" s="163">
        <v>70</v>
      </c>
      <c r="Z45" s="52">
        <f t="shared" si="31"/>
        <v>0</v>
      </c>
      <c r="AA45" s="164">
        <v>55</v>
      </c>
      <c r="AB45" s="50">
        <f t="shared" si="32"/>
        <v>0</v>
      </c>
      <c r="AC45" s="163">
        <v>55</v>
      </c>
      <c r="AD45" s="50">
        <f t="shared" si="33"/>
        <v>0</v>
      </c>
      <c r="AE45" s="163">
        <v>60</v>
      </c>
      <c r="AF45" s="50">
        <f t="shared" si="34"/>
        <v>0</v>
      </c>
      <c r="AG45" s="163">
        <v>70</v>
      </c>
      <c r="AH45" s="51">
        <f t="shared" si="35"/>
        <v>0</v>
      </c>
      <c r="AI45" s="162">
        <v>55</v>
      </c>
      <c r="AJ45" s="50">
        <f t="shared" si="36"/>
        <v>0</v>
      </c>
      <c r="AK45" s="163">
        <v>55</v>
      </c>
      <c r="AL45" s="52">
        <f t="shared" si="37"/>
        <v>0</v>
      </c>
      <c r="AM45" s="164">
        <v>55</v>
      </c>
      <c r="AN45" s="50">
        <f t="shared" si="38"/>
        <v>0</v>
      </c>
      <c r="AO45" s="163">
        <v>55</v>
      </c>
      <c r="AP45" s="50">
        <f t="shared" si="39"/>
        <v>0</v>
      </c>
    </row>
    <row r="46" spans="1:42" s="22" customFormat="1" ht="15" customHeight="1" x14ac:dyDescent="0.25">
      <c r="A46" s="270" t="s">
        <v>20</v>
      </c>
      <c r="B46" s="271">
        <f>B6*1006/60</f>
        <v>0</v>
      </c>
      <c r="C46" s="272">
        <v>800</v>
      </c>
      <c r="D46" s="273">
        <f t="shared" si="20"/>
        <v>0</v>
      </c>
      <c r="E46" s="274">
        <v>1000</v>
      </c>
      <c r="F46" s="275">
        <f t="shared" si="21"/>
        <v>0</v>
      </c>
      <c r="G46" s="276">
        <v>1200</v>
      </c>
      <c r="H46" s="277">
        <f t="shared" si="22"/>
        <v>0</v>
      </c>
      <c r="I46" s="278">
        <v>1200</v>
      </c>
      <c r="J46" s="279">
        <f t="shared" si="23"/>
        <v>0</v>
      </c>
      <c r="K46" s="280">
        <v>1500</v>
      </c>
      <c r="L46" s="281">
        <f t="shared" si="24"/>
        <v>0</v>
      </c>
      <c r="M46" s="282">
        <v>1500</v>
      </c>
      <c r="N46" s="281">
        <f t="shared" si="25"/>
        <v>0</v>
      </c>
      <c r="O46" s="282">
        <v>1500</v>
      </c>
      <c r="P46" s="281">
        <f t="shared" si="26"/>
        <v>0</v>
      </c>
      <c r="Q46" s="282">
        <v>1500</v>
      </c>
      <c r="R46" s="283">
        <f t="shared" si="27"/>
        <v>0</v>
      </c>
      <c r="S46" s="284">
        <v>1500</v>
      </c>
      <c r="T46" s="281">
        <f t="shared" si="28"/>
        <v>0</v>
      </c>
      <c r="U46" s="282">
        <v>1500</v>
      </c>
      <c r="V46" s="281">
        <f t="shared" si="29"/>
        <v>0</v>
      </c>
      <c r="W46" s="282">
        <v>1500</v>
      </c>
      <c r="X46" s="281">
        <f t="shared" si="30"/>
        <v>0</v>
      </c>
      <c r="Y46" s="282">
        <v>1500</v>
      </c>
      <c r="Z46" s="285">
        <f t="shared" si="31"/>
        <v>0</v>
      </c>
      <c r="AA46" s="280">
        <v>1500</v>
      </c>
      <c r="AB46" s="281">
        <f t="shared" si="32"/>
        <v>0</v>
      </c>
      <c r="AC46" s="282">
        <v>1500</v>
      </c>
      <c r="AD46" s="281">
        <f t="shared" si="33"/>
        <v>0</v>
      </c>
      <c r="AE46" s="282">
        <v>1500</v>
      </c>
      <c r="AF46" s="281">
        <f t="shared" si="34"/>
        <v>0</v>
      </c>
      <c r="AG46" s="282">
        <v>1500</v>
      </c>
      <c r="AH46" s="283">
        <f t="shared" si="35"/>
        <v>0</v>
      </c>
      <c r="AI46" s="284">
        <v>1500</v>
      </c>
      <c r="AJ46" s="281">
        <f t="shared" si="36"/>
        <v>0</v>
      </c>
      <c r="AK46" s="282">
        <v>1500</v>
      </c>
      <c r="AL46" s="285">
        <f t="shared" si="37"/>
        <v>0</v>
      </c>
      <c r="AM46" s="280">
        <v>1500</v>
      </c>
      <c r="AN46" s="281">
        <f t="shared" si="38"/>
        <v>0</v>
      </c>
      <c r="AO46" s="282">
        <v>1500</v>
      </c>
      <c r="AP46" s="281">
        <f t="shared" si="39"/>
        <v>0</v>
      </c>
    </row>
    <row r="47" spans="1:42" s="11" customFormat="1" ht="15" customHeight="1" x14ac:dyDescent="0.25">
      <c r="A47" s="55" t="s">
        <v>21</v>
      </c>
      <c r="B47" s="67">
        <f>B6*1428/60</f>
        <v>0</v>
      </c>
      <c r="C47" s="218">
        <v>2000</v>
      </c>
      <c r="D47" s="57">
        <f t="shared" si="20"/>
        <v>0</v>
      </c>
      <c r="E47" s="219">
        <v>2300</v>
      </c>
      <c r="F47" s="58">
        <f t="shared" si="21"/>
        <v>0</v>
      </c>
      <c r="G47" s="211">
        <v>2500</v>
      </c>
      <c r="H47" s="16">
        <f t="shared" si="22"/>
        <v>0</v>
      </c>
      <c r="I47" s="212">
        <v>2300</v>
      </c>
      <c r="J47" s="17">
        <f t="shared" si="23"/>
        <v>0</v>
      </c>
      <c r="K47" s="213">
        <v>3000</v>
      </c>
      <c r="L47" s="50">
        <f t="shared" si="24"/>
        <v>0</v>
      </c>
      <c r="M47" s="214">
        <v>2300</v>
      </c>
      <c r="N47" s="50">
        <f t="shared" si="25"/>
        <v>0</v>
      </c>
      <c r="O47" s="214">
        <v>2600</v>
      </c>
      <c r="P47" s="50">
        <f t="shared" si="26"/>
        <v>0</v>
      </c>
      <c r="Q47" s="214">
        <v>2500</v>
      </c>
      <c r="R47" s="51">
        <f t="shared" si="27"/>
        <v>0</v>
      </c>
      <c r="S47" s="215">
        <v>3400</v>
      </c>
      <c r="T47" s="50">
        <f t="shared" si="28"/>
        <v>0</v>
      </c>
      <c r="U47" s="214">
        <v>2600</v>
      </c>
      <c r="V47" s="50">
        <f t="shared" si="29"/>
        <v>0</v>
      </c>
      <c r="W47" s="214">
        <v>2900</v>
      </c>
      <c r="X47" s="50">
        <f t="shared" si="30"/>
        <v>0</v>
      </c>
      <c r="Y47" s="214">
        <v>2800</v>
      </c>
      <c r="Z47" s="52">
        <f t="shared" si="31"/>
        <v>0</v>
      </c>
      <c r="AA47" s="213">
        <v>3400</v>
      </c>
      <c r="AB47" s="50">
        <f t="shared" si="32"/>
        <v>0</v>
      </c>
      <c r="AC47" s="214">
        <v>2600</v>
      </c>
      <c r="AD47" s="50">
        <f t="shared" si="33"/>
        <v>0</v>
      </c>
      <c r="AE47" s="214">
        <v>2900</v>
      </c>
      <c r="AF47" s="50">
        <f t="shared" si="34"/>
        <v>0</v>
      </c>
      <c r="AG47" s="214">
        <v>2800</v>
      </c>
      <c r="AH47" s="51">
        <f t="shared" si="35"/>
        <v>0</v>
      </c>
      <c r="AI47" s="215">
        <v>3400</v>
      </c>
      <c r="AJ47" s="50">
        <f t="shared" si="36"/>
        <v>0</v>
      </c>
      <c r="AK47" s="214">
        <v>2600</v>
      </c>
      <c r="AL47" s="52">
        <f t="shared" si="37"/>
        <v>0</v>
      </c>
      <c r="AM47" s="213">
        <v>3400</v>
      </c>
      <c r="AN47" s="50">
        <f t="shared" si="38"/>
        <v>0</v>
      </c>
      <c r="AO47" s="214">
        <v>2600</v>
      </c>
      <c r="AP47" s="50">
        <f t="shared" si="39"/>
        <v>0</v>
      </c>
    </row>
    <row r="48" spans="1:42" s="11" customFormat="1" ht="15" customHeight="1" thickBot="1" x14ac:dyDescent="0.3">
      <c r="A48" s="68" t="s">
        <v>22</v>
      </c>
      <c r="B48" s="69">
        <f>B6*720/60</f>
        <v>0</v>
      </c>
      <c r="C48" s="249">
        <v>1500</v>
      </c>
      <c r="D48" s="70">
        <f t="shared" si="20"/>
        <v>0</v>
      </c>
      <c r="E48" s="250">
        <v>1900</v>
      </c>
      <c r="F48" s="71">
        <f t="shared" si="21"/>
        <v>0</v>
      </c>
      <c r="G48" s="251">
        <v>2300</v>
      </c>
      <c r="H48" s="252">
        <f t="shared" si="22"/>
        <v>0</v>
      </c>
      <c r="I48" s="253">
        <v>2300</v>
      </c>
      <c r="J48" s="254">
        <f t="shared" si="23"/>
        <v>0</v>
      </c>
      <c r="K48" s="255">
        <v>2300</v>
      </c>
      <c r="L48" s="256">
        <f t="shared" si="24"/>
        <v>0</v>
      </c>
      <c r="M48" s="257">
        <v>2300</v>
      </c>
      <c r="N48" s="256">
        <f t="shared" si="25"/>
        <v>0</v>
      </c>
      <c r="O48" s="257">
        <v>2300</v>
      </c>
      <c r="P48" s="256">
        <f t="shared" si="26"/>
        <v>0</v>
      </c>
      <c r="Q48" s="257">
        <v>2300</v>
      </c>
      <c r="R48" s="258">
        <f t="shared" si="27"/>
        <v>0</v>
      </c>
      <c r="S48" s="259">
        <v>2300</v>
      </c>
      <c r="T48" s="256">
        <f t="shared" si="28"/>
        <v>0</v>
      </c>
      <c r="U48" s="257">
        <v>2300</v>
      </c>
      <c r="V48" s="256">
        <f t="shared" si="29"/>
        <v>0</v>
      </c>
      <c r="W48" s="257">
        <v>2300</v>
      </c>
      <c r="X48" s="256">
        <f t="shared" si="30"/>
        <v>0</v>
      </c>
      <c r="Y48" s="257">
        <v>2300</v>
      </c>
      <c r="Z48" s="260">
        <f t="shared" si="31"/>
        <v>0</v>
      </c>
      <c r="AA48" s="255">
        <v>2300</v>
      </c>
      <c r="AB48" s="256">
        <f t="shared" si="32"/>
        <v>0</v>
      </c>
      <c r="AC48" s="257">
        <v>2300</v>
      </c>
      <c r="AD48" s="256">
        <f t="shared" si="33"/>
        <v>0</v>
      </c>
      <c r="AE48" s="257">
        <v>2300</v>
      </c>
      <c r="AF48" s="256">
        <f t="shared" si="34"/>
        <v>0</v>
      </c>
      <c r="AG48" s="257">
        <v>2300</v>
      </c>
      <c r="AH48" s="258">
        <f t="shared" si="35"/>
        <v>0</v>
      </c>
      <c r="AI48" s="259">
        <v>3000</v>
      </c>
      <c r="AJ48" s="256">
        <f t="shared" si="36"/>
        <v>0</v>
      </c>
      <c r="AK48" s="257">
        <v>2000</v>
      </c>
      <c r="AL48" s="260">
        <f t="shared" si="37"/>
        <v>0</v>
      </c>
      <c r="AM48" s="255">
        <v>1800</v>
      </c>
      <c r="AN48" s="256">
        <f t="shared" si="38"/>
        <v>0</v>
      </c>
      <c r="AO48" s="257">
        <v>1800</v>
      </c>
      <c r="AP48" s="256">
        <f t="shared" si="39"/>
        <v>0</v>
      </c>
    </row>
    <row r="49" spans="1:34" s="77" customFormat="1" ht="13.5" customHeight="1" x14ac:dyDescent="0.35">
      <c r="A49" s="121" t="s">
        <v>90</v>
      </c>
      <c r="B49" s="72"/>
      <c r="C49" s="73"/>
      <c r="D49" s="74"/>
      <c r="E49" s="73"/>
      <c r="F49" s="74"/>
      <c r="G49" s="75"/>
      <c r="H49" s="76"/>
      <c r="I49" s="75"/>
      <c r="J49" s="76"/>
      <c r="N49" s="78"/>
      <c r="P49" s="78"/>
      <c r="R49" s="78"/>
      <c r="X49" s="78"/>
      <c r="Z49" s="78"/>
      <c r="AF49" s="78"/>
      <c r="AH49" s="78"/>
    </row>
    <row r="50" spans="1:34" x14ac:dyDescent="0.35">
      <c r="A50" s="122" t="s">
        <v>91</v>
      </c>
    </row>
    <row r="51" spans="1:34" x14ac:dyDescent="0.35">
      <c r="A51" s="122" t="s">
        <v>92</v>
      </c>
    </row>
    <row r="52" spans="1:34" x14ac:dyDescent="0.35">
      <c r="A52" s="123" t="s">
        <v>104</v>
      </c>
    </row>
    <row r="53" spans="1:34" x14ac:dyDescent="0.35">
      <c r="A53" s="341"/>
      <c r="B53" s="341"/>
      <c r="C53" s="341"/>
      <c r="D53" s="341"/>
      <c r="E53" s="341"/>
      <c r="F53" s="341"/>
    </row>
    <row r="54" spans="1:34" x14ac:dyDescent="0.35">
      <c r="A54" s="461" t="s">
        <v>111</v>
      </c>
    </row>
    <row r="55" spans="1:34" x14ac:dyDescent="0.35">
      <c r="A55" s="461" t="s">
        <v>112</v>
      </c>
    </row>
  </sheetData>
  <sheetProtection algorithmName="SHA-512" hashValue="fxwmUEKrXfDGbo77hTeoOIx0XoxYDr2wlyflO9oIsz4fqrtN5uKZcbNc1iUoyN4HQrMQiOYSfnKxodvJTHUOyg==" saltValue="cZfc9tr6jJstGTc7TfTIYg==" spinCount="100000" sheet="1" objects="1" scenarios="1"/>
  <mergeCells count="129">
    <mergeCell ref="A1:E1"/>
    <mergeCell ref="A2:E2"/>
    <mergeCell ref="A3:E3"/>
    <mergeCell ref="A4:E4"/>
    <mergeCell ref="AK32:AK34"/>
    <mergeCell ref="AJ32:AJ34"/>
    <mergeCell ref="Y32:Y34"/>
    <mergeCell ref="Z32:Z34"/>
    <mergeCell ref="AA32:AA34"/>
    <mergeCell ref="AC14:AC16"/>
    <mergeCell ref="AD14:AD16"/>
    <mergeCell ref="AE14:AE16"/>
    <mergeCell ref="AF14:AF16"/>
    <mergeCell ref="AG14:AG16"/>
    <mergeCell ref="AH14:AH16"/>
    <mergeCell ref="AI14:AI16"/>
    <mergeCell ref="AJ14:AJ16"/>
    <mergeCell ref="AK14:AK16"/>
    <mergeCell ref="T14:T16"/>
    <mergeCell ref="U14:U16"/>
    <mergeCell ref="V14:V16"/>
    <mergeCell ref="W14:W16"/>
    <mergeCell ref="X14:X16"/>
    <mergeCell ref="Y14:Y16"/>
    <mergeCell ref="A53:F53"/>
    <mergeCell ref="AD32:AD34"/>
    <mergeCell ref="S32:S34"/>
    <mergeCell ref="T32:T34"/>
    <mergeCell ref="U32:U34"/>
    <mergeCell ref="V32:V34"/>
    <mergeCell ref="W32:W34"/>
    <mergeCell ref="X32:X34"/>
    <mergeCell ref="AL32:AL34"/>
    <mergeCell ref="AC32:AC34"/>
    <mergeCell ref="K32:K34"/>
    <mergeCell ref="L32:L34"/>
    <mergeCell ref="M32:M34"/>
    <mergeCell ref="N32:N34"/>
    <mergeCell ref="O32:O34"/>
    <mergeCell ref="P32:P34"/>
    <mergeCell ref="Q32:Q34"/>
    <mergeCell ref="R32:R34"/>
    <mergeCell ref="AB32:AB34"/>
    <mergeCell ref="A32:B34"/>
    <mergeCell ref="C32:C34"/>
    <mergeCell ref="D32:D34"/>
    <mergeCell ref="E32:E34"/>
    <mergeCell ref="F32:F34"/>
    <mergeCell ref="AN32:AN34"/>
    <mergeCell ref="AO32:AO34"/>
    <mergeCell ref="AP32:AP34"/>
    <mergeCell ref="AE32:AE34"/>
    <mergeCell ref="AF32:AF34"/>
    <mergeCell ref="AG32:AG34"/>
    <mergeCell ref="AH32:AH34"/>
    <mergeCell ref="AI32:AI34"/>
    <mergeCell ref="AM32:AM34"/>
    <mergeCell ref="G32:G34"/>
    <mergeCell ref="H32:H34"/>
    <mergeCell ref="I32:I34"/>
    <mergeCell ref="J32:J34"/>
    <mergeCell ref="Z14:Z16"/>
    <mergeCell ref="AA14:AA16"/>
    <mergeCell ref="AB14:AB16"/>
    <mergeCell ref="AK7:AK9"/>
    <mergeCell ref="AL7:AL9"/>
    <mergeCell ref="AL14:AL16"/>
    <mergeCell ref="S7:S9"/>
    <mergeCell ref="T7:T9"/>
    <mergeCell ref="U7:U9"/>
    <mergeCell ref="V7:V9"/>
    <mergeCell ref="W7:W9"/>
    <mergeCell ref="X7:X9"/>
    <mergeCell ref="Y7:Y9"/>
    <mergeCell ref="Z7:Z9"/>
    <mergeCell ref="AA7:AA9"/>
    <mergeCell ref="J7:J9"/>
    <mergeCell ref="K7:K9"/>
    <mergeCell ref="L7:L9"/>
    <mergeCell ref="M7:M9"/>
    <mergeCell ref="N7:N9"/>
    <mergeCell ref="AM7:AM9"/>
    <mergeCell ref="AN7:AN9"/>
    <mergeCell ref="AO7:AO9"/>
    <mergeCell ref="AP7:AP9"/>
    <mergeCell ref="AB7:AB9"/>
    <mergeCell ref="AC7:AC9"/>
    <mergeCell ref="AD7:AD9"/>
    <mergeCell ref="AE7:AE9"/>
    <mergeCell ref="AF7:AF9"/>
    <mergeCell ref="AG7:AG9"/>
    <mergeCell ref="AH7:AH9"/>
    <mergeCell ref="AI7:AI9"/>
    <mergeCell ref="AJ7:AJ9"/>
    <mergeCell ref="AM14:AM16"/>
    <mergeCell ref="AN14:AN16"/>
    <mergeCell ref="AO14:AO16"/>
    <mergeCell ref="AP14:AP16"/>
    <mergeCell ref="A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S14:S16"/>
    <mergeCell ref="O7:O9"/>
    <mergeCell ref="P7:P9"/>
    <mergeCell ref="Q7:Q9"/>
    <mergeCell ref="R7:R9"/>
    <mergeCell ref="A5:D5"/>
    <mergeCell ref="C6:H6"/>
    <mergeCell ref="C7:C9"/>
    <mergeCell ref="D7:D9"/>
    <mergeCell ref="E7:E9"/>
    <mergeCell ref="F7:F9"/>
    <mergeCell ref="G7:G9"/>
    <mergeCell ref="H7:H9"/>
    <mergeCell ref="I7:I9"/>
  </mergeCell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DF69"/>
  </sheetPr>
  <dimension ref="A1:AP55"/>
  <sheetViews>
    <sheetView showGridLines="0" zoomScaleNormal="100" workbookViewId="0">
      <selection activeCell="A54" sqref="A54:A55"/>
    </sheetView>
  </sheetViews>
  <sheetFormatPr defaultColWidth="8.81640625" defaultRowHeight="14.5" x14ac:dyDescent="0.35"/>
  <cols>
    <col min="1" max="1" width="30.453125" style="1" customWidth="1"/>
    <col min="2" max="2" width="9" style="1" customWidth="1"/>
    <col min="3" max="42" width="11.453125" style="1" customWidth="1"/>
    <col min="43" max="16384" width="8.81640625" style="1"/>
  </cols>
  <sheetData>
    <row r="1" spans="1:42" ht="23.25" customHeight="1" x14ac:dyDescent="0.55000000000000004">
      <c r="A1" s="455" t="s">
        <v>98</v>
      </c>
      <c r="B1" s="455"/>
      <c r="C1" s="455"/>
      <c r="D1" s="455"/>
      <c r="E1" s="455"/>
      <c r="F1" s="79"/>
      <c r="G1" s="79"/>
      <c r="H1" s="79"/>
    </row>
    <row r="2" spans="1:42" ht="15.5" x14ac:dyDescent="0.35">
      <c r="A2" s="456" t="s">
        <v>77</v>
      </c>
      <c r="B2" s="456"/>
      <c r="C2" s="456"/>
      <c r="D2" s="456"/>
      <c r="E2" s="456"/>
      <c r="F2" s="80"/>
      <c r="G2" s="80"/>
      <c r="H2" s="80"/>
    </row>
    <row r="3" spans="1:42" ht="19.5" customHeight="1" x14ac:dyDescent="0.35">
      <c r="A3" s="457" t="s">
        <v>109</v>
      </c>
      <c r="B3" s="457"/>
      <c r="C3" s="457"/>
      <c r="D3" s="457"/>
      <c r="E3" s="457"/>
      <c r="F3" s="81"/>
      <c r="G3" s="81"/>
      <c r="H3" s="81"/>
    </row>
    <row r="4" spans="1:42" ht="25.5" customHeight="1" x14ac:dyDescent="0.35">
      <c r="A4" s="424" t="s">
        <v>96</v>
      </c>
      <c r="B4" s="424"/>
      <c r="C4" s="424"/>
      <c r="D4" s="424"/>
      <c r="E4" s="424"/>
      <c r="F4" s="3"/>
      <c r="G4" s="2"/>
      <c r="H4" s="2"/>
    </row>
    <row r="5" spans="1:42" ht="19.5" customHeight="1" thickBot="1" x14ac:dyDescent="0.4">
      <c r="A5" s="425" t="s">
        <v>103</v>
      </c>
      <c r="B5" s="425"/>
      <c r="C5" s="426"/>
      <c r="D5" s="426"/>
      <c r="E5" s="2"/>
      <c r="F5" s="3"/>
      <c r="G5" s="2"/>
      <c r="H5" s="2"/>
    </row>
    <row r="6" spans="1:42" ht="29.5" thickBot="1" x14ac:dyDescent="0.6">
      <c r="A6" s="96" t="s">
        <v>81</v>
      </c>
      <c r="B6" s="93">
        <v>0</v>
      </c>
      <c r="C6" s="427"/>
      <c r="D6" s="427"/>
      <c r="E6" s="427"/>
      <c r="F6" s="427"/>
      <c r="G6" s="427"/>
      <c r="H6" s="427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6" customFormat="1" x14ac:dyDescent="0.35">
      <c r="A7" s="4" t="s">
        <v>60</v>
      </c>
      <c r="B7" s="289">
        <f>B6/60*100</f>
        <v>0</v>
      </c>
      <c r="C7" s="410" t="s">
        <v>23</v>
      </c>
      <c r="D7" s="408" t="s">
        <v>93</v>
      </c>
      <c r="E7" s="442" t="s">
        <v>24</v>
      </c>
      <c r="F7" s="444" t="s">
        <v>94</v>
      </c>
      <c r="G7" s="440" t="s">
        <v>25</v>
      </c>
      <c r="H7" s="420" t="s">
        <v>26</v>
      </c>
      <c r="I7" s="434" t="s">
        <v>27</v>
      </c>
      <c r="J7" s="436" t="s">
        <v>28</v>
      </c>
      <c r="K7" s="438" t="s">
        <v>29</v>
      </c>
      <c r="L7" s="388" t="s">
        <v>30</v>
      </c>
      <c r="M7" s="390" t="s">
        <v>71</v>
      </c>
      <c r="N7" s="392" t="s">
        <v>31</v>
      </c>
      <c r="O7" s="370" t="s">
        <v>32</v>
      </c>
      <c r="P7" s="396" t="s">
        <v>33</v>
      </c>
      <c r="Q7" s="398" t="s">
        <v>34</v>
      </c>
      <c r="R7" s="400" t="s">
        <v>35</v>
      </c>
      <c r="S7" s="402" t="s">
        <v>36</v>
      </c>
      <c r="T7" s="404" t="s">
        <v>37</v>
      </c>
      <c r="U7" s="410" t="s">
        <v>38</v>
      </c>
      <c r="V7" s="408" t="s">
        <v>39</v>
      </c>
      <c r="W7" s="366" t="s">
        <v>40</v>
      </c>
      <c r="X7" s="368" t="s">
        <v>41</v>
      </c>
      <c r="Y7" s="422" t="s">
        <v>42</v>
      </c>
      <c r="Z7" s="394" t="s">
        <v>43</v>
      </c>
      <c r="AA7" s="382" t="s">
        <v>44</v>
      </c>
      <c r="AB7" s="384" t="s">
        <v>45</v>
      </c>
      <c r="AC7" s="386" t="s">
        <v>46</v>
      </c>
      <c r="AD7" s="388" t="s">
        <v>47</v>
      </c>
      <c r="AE7" s="390" t="s">
        <v>48</v>
      </c>
      <c r="AF7" s="392" t="s">
        <v>49</v>
      </c>
      <c r="AG7" s="370" t="s">
        <v>50</v>
      </c>
      <c r="AH7" s="372" t="s">
        <v>51</v>
      </c>
      <c r="AI7" s="374" t="s">
        <v>52</v>
      </c>
      <c r="AJ7" s="376" t="s">
        <v>53</v>
      </c>
      <c r="AK7" s="378" t="s">
        <v>54</v>
      </c>
      <c r="AL7" s="380" t="s">
        <v>55</v>
      </c>
      <c r="AM7" s="406" t="s">
        <v>56</v>
      </c>
      <c r="AN7" s="408" t="s">
        <v>57</v>
      </c>
      <c r="AO7" s="366" t="s">
        <v>58</v>
      </c>
      <c r="AP7" s="368" t="s">
        <v>59</v>
      </c>
    </row>
    <row r="8" spans="1:42" ht="17.25" customHeight="1" thickBot="1" x14ac:dyDescent="0.4">
      <c r="A8" s="7" t="s">
        <v>97</v>
      </c>
      <c r="B8" s="97">
        <f>B7/33.4</f>
        <v>0</v>
      </c>
      <c r="C8" s="410"/>
      <c r="D8" s="408"/>
      <c r="E8" s="442"/>
      <c r="F8" s="444"/>
      <c r="G8" s="440"/>
      <c r="H8" s="420"/>
      <c r="I8" s="434"/>
      <c r="J8" s="436"/>
      <c r="K8" s="438"/>
      <c r="L8" s="388"/>
      <c r="M8" s="390"/>
      <c r="N8" s="392"/>
      <c r="O8" s="370"/>
      <c r="P8" s="396"/>
      <c r="Q8" s="398"/>
      <c r="R8" s="400"/>
      <c r="S8" s="402"/>
      <c r="T8" s="404"/>
      <c r="U8" s="410"/>
      <c r="V8" s="408"/>
      <c r="W8" s="366"/>
      <c r="X8" s="368"/>
      <c r="Y8" s="422"/>
      <c r="Z8" s="394"/>
      <c r="AA8" s="382"/>
      <c r="AB8" s="384"/>
      <c r="AC8" s="386"/>
      <c r="AD8" s="388"/>
      <c r="AE8" s="390"/>
      <c r="AF8" s="392"/>
      <c r="AG8" s="370"/>
      <c r="AH8" s="372"/>
      <c r="AI8" s="374"/>
      <c r="AJ8" s="376"/>
      <c r="AK8" s="378"/>
      <c r="AL8" s="380"/>
      <c r="AM8" s="406"/>
      <c r="AN8" s="408"/>
      <c r="AO8" s="366"/>
      <c r="AP8" s="368"/>
    </row>
    <row r="9" spans="1:42" ht="24.75" customHeight="1" thickBot="1" x14ac:dyDescent="0.4">
      <c r="A9" s="269" t="s">
        <v>61</v>
      </c>
      <c r="B9" s="8">
        <f>B6*295/60</f>
        <v>0</v>
      </c>
      <c r="C9" s="411"/>
      <c r="D9" s="409"/>
      <c r="E9" s="443"/>
      <c r="F9" s="445"/>
      <c r="G9" s="441"/>
      <c r="H9" s="421"/>
      <c r="I9" s="435"/>
      <c r="J9" s="437"/>
      <c r="K9" s="439"/>
      <c r="L9" s="389"/>
      <c r="M9" s="391"/>
      <c r="N9" s="393"/>
      <c r="O9" s="371"/>
      <c r="P9" s="397"/>
      <c r="Q9" s="399"/>
      <c r="R9" s="401"/>
      <c r="S9" s="403"/>
      <c r="T9" s="405"/>
      <c r="U9" s="411"/>
      <c r="V9" s="409"/>
      <c r="W9" s="367"/>
      <c r="X9" s="369"/>
      <c r="Y9" s="423"/>
      <c r="Z9" s="395"/>
      <c r="AA9" s="383"/>
      <c r="AB9" s="385"/>
      <c r="AC9" s="387"/>
      <c r="AD9" s="389"/>
      <c r="AE9" s="391"/>
      <c r="AF9" s="393"/>
      <c r="AG9" s="371"/>
      <c r="AH9" s="373"/>
      <c r="AI9" s="375"/>
      <c r="AJ9" s="377"/>
      <c r="AK9" s="379"/>
      <c r="AL9" s="381"/>
      <c r="AM9" s="407"/>
      <c r="AN9" s="409"/>
      <c r="AO9" s="367"/>
      <c r="AP9" s="369"/>
    </row>
    <row r="10" spans="1:42" s="11" customFormat="1" ht="15" customHeight="1" x14ac:dyDescent="0.25">
      <c r="A10" s="9" t="s">
        <v>87</v>
      </c>
      <c r="B10" s="10">
        <f>B6</f>
        <v>0</v>
      </c>
      <c r="C10" s="124">
        <v>13</v>
      </c>
      <c r="D10" s="105">
        <f>B10/C10</f>
        <v>0</v>
      </c>
      <c r="E10" s="129">
        <v>19</v>
      </c>
      <c r="F10" s="15">
        <f>B10/E10</f>
        <v>0</v>
      </c>
      <c r="G10" s="130">
        <v>34</v>
      </c>
      <c r="H10" s="16">
        <f>B10/G10</f>
        <v>0</v>
      </c>
      <c r="I10" s="131">
        <v>34</v>
      </c>
      <c r="J10" s="17">
        <f>B10/I10</f>
        <v>0</v>
      </c>
      <c r="K10" s="132">
        <v>52</v>
      </c>
      <c r="L10" s="18">
        <f>B10/K10</f>
        <v>0</v>
      </c>
      <c r="M10" s="131">
        <v>46</v>
      </c>
      <c r="N10" s="18">
        <f>B10/M10</f>
        <v>0</v>
      </c>
      <c r="O10" s="131">
        <v>71</v>
      </c>
      <c r="P10" s="18">
        <f>$B10/O10</f>
        <v>0</v>
      </c>
      <c r="Q10" s="131">
        <v>71</v>
      </c>
      <c r="R10" s="19">
        <f>$B10/Q10</f>
        <v>0</v>
      </c>
      <c r="S10" s="130">
        <v>56</v>
      </c>
      <c r="T10" s="18">
        <f>B10/S10</f>
        <v>0</v>
      </c>
      <c r="U10" s="131">
        <v>46</v>
      </c>
      <c r="V10" s="18">
        <f>B10/U10</f>
        <v>0</v>
      </c>
      <c r="W10" s="131">
        <v>71</v>
      </c>
      <c r="X10" s="18">
        <f>$B10/W10</f>
        <v>0</v>
      </c>
      <c r="Y10" s="131">
        <v>71</v>
      </c>
      <c r="Z10" s="20">
        <f>$B10/Y10</f>
        <v>0</v>
      </c>
      <c r="AA10" s="132">
        <v>56</v>
      </c>
      <c r="AB10" s="18">
        <f>B10/AA10</f>
        <v>0</v>
      </c>
      <c r="AC10" s="131">
        <v>46</v>
      </c>
      <c r="AD10" s="18">
        <f>B10/AC10</f>
        <v>0</v>
      </c>
      <c r="AE10" s="131">
        <v>71</v>
      </c>
      <c r="AF10" s="18">
        <f>$B10/AE10</f>
        <v>0</v>
      </c>
      <c r="AG10" s="131">
        <v>71</v>
      </c>
      <c r="AH10" s="19">
        <f>$B10/AG10</f>
        <v>0</v>
      </c>
      <c r="AI10" s="130">
        <v>56</v>
      </c>
      <c r="AJ10" s="18">
        <f>B10/AI10</f>
        <v>0</v>
      </c>
      <c r="AK10" s="131">
        <v>46</v>
      </c>
      <c r="AL10" s="20">
        <f>B10/AK10</f>
        <v>0</v>
      </c>
      <c r="AM10" s="132">
        <v>56</v>
      </c>
      <c r="AN10" s="18">
        <f>B10/AM10</f>
        <v>0</v>
      </c>
      <c r="AO10" s="131">
        <v>46</v>
      </c>
      <c r="AP10" s="18">
        <f>B10/AO10</f>
        <v>0</v>
      </c>
    </row>
    <row r="11" spans="1:42" s="11" customFormat="1" ht="15" customHeight="1" x14ac:dyDescent="0.25">
      <c r="A11" s="12" t="s">
        <v>69</v>
      </c>
      <c r="B11" s="13">
        <f>B6*108/60</f>
        <v>0</v>
      </c>
      <c r="C11" s="125"/>
      <c r="D11" s="14"/>
      <c r="E11" s="261"/>
      <c r="F11" s="15"/>
      <c r="G11" s="262"/>
      <c r="H11" s="16"/>
      <c r="I11" s="263"/>
      <c r="J11" s="17"/>
      <c r="K11" s="137"/>
      <c r="L11" s="18"/>
      <c r="M11" s="263"/>
      <c r="N11" s="18"/>
      <c r="O11" s="263"/>
      <c r="P11" s="18"/>
      <c r="Q11" s="136"/>
      <c r="R11" s="19"/>
      <c r="S11" s="262"/>
      <c r="T11" s="18"/>
      <c r="U11" s="263"/>
      <c r="V11" s="18"/>
      <c r="W11" s="263"/>
      <c r="X11" s="18"/>
      <c r="Y11" s="136"/>
      <c r="Z11" s="20"/>
      <c r="AA11" s="137"/>
      <c r="AB11" s="18"/>
      <c r="AC11" s="136"/>
      <c r="AD11" s="18"/>
      <c r="AE11" s="136"/>
      <c r="AF11" s="18"/>
      <c r="AG11" s="136"/>
      <c r="AH11" s="19"/>
      <c r="AI11" s="135"/>
      <c r="AJ11" s="18"/>
      <c r="AK11" s="136"/>
      <c r="AL11" s="20"/>
      <c r="AM11" s="137"/>
      <c r="AN11" s="18"/>
      <c r="AO11" s="136"/>
      <c r="AP11" s="18"/>
    </row>
    <row r="12" spans="1:42" s="22" customFormat="1" ht="15" customHeight="1" x14ac:dyDescent="0.25">
      <c r="A12" s="98" t="s">
        <v>62</v>
      </c>
      <c r="B12" s="102">
        <f>B6*0.19/60</f>
        <v>0</v>
      </c>
      <c r="C12" s="126"/>
      <c r="D12" s="139"/>
      <c r="E12" s="264"/>
      <c r="F12" s="141"/>
      <c r="G12" s="265"/>
      <c r="H12" s="143"/>
      <c r="I12" s="266"/>
      <c r="J12" s="145"/>
      <c r="K12" s="146"/>
      <c r="L12" s="147"/>
      <c r="M12" s="267"/>
      <c r="N12" s="149"/>
      <c r="O12" s="267"/>
      <c r="P12" s="149"/>
      <c r="Q12" s="148"/>
      <c r="R12" s="150"/>
      <c r="S12" s="268"/>
      <c r="T12" s="147"/>
      <c r="U12" s="267"/>
      <c r="V12" s="149"/>
      <c r="W12" s="267"/>
      <c r="X12" s="149"/>
      <c r="Y12" s="148"/>
      <c r="Z12" s="152"/>
      <c r="AA12" s="146"/>
      <c r="AB12" s="147"/>
      <c r="AC12" s="148"/>
      <c r="AD12" s="149"/>
      <c r="AE12" s="148"/>
      <c r="AF12" s="149"/>
      <c r="AG12" s="148"/>
      <c r="AH12" s="150"/>
      <c r="AI12" s="151"/>
      <c r="AJ12" s="149"/>
      <c r="AK12" s="148"/>
      <c r="AL12" s="152"/>
      <c r="AM12" s="146"/>
      <c r="AN12" s="149"/>
      <c r="AO12" s="148"/>
      <c r="AP12" s="147"/>
    </row>
    <row r="13" spans="1:42" s="11" customFormat="1" ht="15" customHeight="1" thickBot="1" x14ac:dyDescent="0.3">
      <c r="A13" s="332" t="s">
        <v>63</v>
      </c>
      <c r="B13" s="333">
        <f>B6*13.4/60</f>
        <v>0</v>
      </c>
      <c r="C13" s="334">
        <v>130</v>
      </c>
      <c r="D13" s="335">
        <f>B13/C13</f>
        <v>0</v>
      </c>
      <c r="E13" s="246">
        <v>130</v>
      </c>
      <c r="F13" s="108">
        <f>B13/E13</f>
        <v>0</v>
      </c>
      <c r="G13" s="336">
        <v>130</v>
      </c>
      <c r="H13" s="337">
        <f>B13/G13</f>
        <v>0</v>
      </c>
      <c r="I13" s="338">
        <v>130</v>
      </c>
      <c r="J13" s="339">
        <f>B13/I13</f>
        <v>0</v>
      </c>
      <c r="K13" s="340">
        <v>130</v>
      </c>
      <c r="L13" s="61">
        <f>B13/K13</f>
        <v>0</v>
      </c>
      <c r="M13" s="338">
        <v>130</v>
      </c>
      <c r="N13" s="61">
        <f>B13/M13</f>
        <v>0</v>
      </c>
      <c r="O13" s="338">
        <v>175</v>
      </c>
      <c r="P13" s="61">
        <f>$B13/O13</f>
        <v>0</v>
      </c>
      <c r="Q13" s="338">
        <v>210</v>
      </c>
      <c r="R13" s="62">
        <f>$B13/Q13</f>
        <v>0</v>
      </c>
      <c r="S13" s="336">
        <v>130</v>
      </c>
      <c r="T13" s="61">
        <f>B13/S13</f>
        <v>0</v>
      </c>
      <c r="U13" s="338">
        <v>130</v>
      </c>
      <c r="V13" s="61">
        <f>B13/U13</f>
        <v>0</v>
      </c>
      <c r="W13" s="338">
        <v>175</v>
      </c>
      <c r="X13" s="61">
        <f>$B13/W13</f>
        <v>0</v>
      </c>
      <c r="Y13" s="338">
        <v>210</v>
      </c>
      <c r="Z13" s="63">
        <f>$B13/Y13</f>
        <v>0</v>
      </c>
      <c r="AA13" s="340">
        <v>130</v>
      </c>
      <c r="AB13" s="61">
        <f>B13/AA13</f>
        <v>0</v>
      </c>
      <c r="AC13" s="338">
        <v>130</v>
      </c>
      <c r="AD13" s="61">
        <f>B13/AC13</f>
        <v>0</v>
      </c>
      <c r="AE13" s="338">
        <v>175</v>
      </c>
      <c r="AF13" s="61">
        <f>$B13/AE13</f>
        <v>0</v>
      </c>
      <c r="AG13" s="338">
        <v>210</v>
      </c>
      <c r="AH13" s="62">
        <f>$B13/AG13</f>
        <v>0</v>
      </c>
      <c r="AI13" s="336">
        <v>130</v>
      </c>
      <c r="AJ13" s="61">
        <f>B13/AI13</f>
        <v>0</v>
      </c>
      <c r="AK13" s="338">
        <v>130</v>
      </c>
      <c r="AL13" s="63">
        <f>B13/AK13</f>
        <v>0</v>
      </c>
      <c r="AM13" s="340">
        <v>130</v>
      </c>
      <c r="AN13" s="61">
        <f>B13/AM13</f>
        <v>0</v>
      </c>
      <c r="AO13" s="338">
        <v>130</v>
      </c>
      <c r="AP13" s="61">
        <f>B13/AO13</f>
        <v>0</v>
      </c>
    </row>
    <row r="14" spans="1:42" s="293" customFormat="1" ht="8.15" customHeight="1" x14ac:dyDescent="0.35">
      <c r="A14" s="342" t="s">
        <v>64</v>
      </c>
      <c r="B14" s="449"/>
      <c r="C14" s="354"/>
      <c r="D14" s="357"/>
      <c r="E14" s="354"/>
      <c r="F14" s="363"/>
      <c r="G14" s="354"/>
      <c r="H14" s="357"/>
      <c r="I14" s="354"/>
      <c r="J14" s="357"/>
      <c r="K14" s="354"/>
      <c r="L14" s="357"/>
      <c r="M14" s="354"/>
      <c r="N14" s="357"/>
      <c r="O14" s="354"/>
      <c r="P14" s="357"/>
      <c r="Q14" s="354"/>
      <c r="R14" s="357"/>
      <c r="S14" s="354"/>
      <c r="T14" s="357"/>
      <c r="U14" s="354"/>
      <c r="V14" s="357"/>
      <c r="W14" s="354"/>
      <c r="X14" s="357"/>
      <c r="Y14" s="354"/>
      <c r="Z14" s="357"/>
      <c r="AA14" s="354"/>
      <c r="AB14" s="357"/>
      <c r="AC14" s="354"/>
      <c r="AD14" s="357"/>
      <c r="AE14" s="354"/>
      <c r="AF14" s="357"/>
      <c r="AG14" s="354"/>
      <c r="AH14" s="357"/>
      <c r="AI14" s="354"/>
      <c r="AJ14" s="357"/>
      <c r="AK14" s="354"/>
      <c r="AL14" s="357"/>
      <c r="AM14" s="354"/>
      <c r="AN14" s="357"/>
      <c r="AO14" s="354"/>
      <c r="AP14" s="360"/>
    </row>
    <row r="15" spans="1:42" s="293" customFormat="1" ht="8.15" customHeight="1" x14ac:dyDescent="0.35">
      <c r="A15" s="344"/>
      <c r="B15" s="450"/>
      <c r="C15" s="355"/>
      <c r="D15" s="358"/>
      <c r="E15" s="355"/>
      <c r="F15" s="364"/>
      <c r="G15" s="355"/>
      <c r="H15" s="358"/>
      <c r="I15" s="355"/>
      <c r="J15" s="358"/>
      <c r="K15" s="355"/>
      <c r="L15" s="358"/>
      <c r="M15" s="355"/>
      <c r="N15" s="358"/>
      <c r="O15" s="355"/>
      <c r="P15" s="358"/>
      <c r="Q15" s="355"/>
      <c r="R15" s="358"/>
      <c r="S15" s="355"/>
      <c r="T15" s="358"/>
      <c r="U15" s="355"/>
      <c r="V15" s="358"/>
      <c r="W15" s="355"/>
      <c r="X15" s="358"/>
      <c r="Y15" s="355"/>
      <c r="Z15" s="358"/>
      <c r="AA15" s="355"/>
      <c r="AB15" s="358"/>
      <c r="AC15" s="355"/>
      <c r="AD15" s="358"/>
      <c r="AE15" s="355"/>
      <c r="AF15" s="358"/>
      <c r="AG15" s="355"/>
      <c r="AH15" s="358"/>
      <c r="AI15" s="355"/>
      <c r="AJ15" s="358"/>
      <c r="AK15" s="355"/>
      <c r="AL15" s="358"/>
      <c r="AM15" s="355"/>
      <c r="AN15" s="358"/>
      <c r="AO15" s="355"/>
      <c r="AP15" s="361"/>
    </row>
    <row r="16" spans="1:42" s="293" customFormat="1" ht="12.75" customHeight="1" thickBot="1" x14ac:dyDescent="0.4">
      <c r="A16" s="346"/>
      <c r="B16" s="451"/>
      <c r="C16" s="356"/>
      <c r="D16" s="359"/>
      <c r="E16" s="356"/>
      <c r="F16" s="365"/>
      <c r="G16" s="356"/>
      <c r="H16" s="359"/>
      <c r="I16" s="356"/>
      <c r="J16" s="359"/>
      <c r="K16" s="356"/>
      <c r="L16" s="359"/>
      <c r="M16" s="356"/>
      <c r="N16" s="359"/>
      <c r="O16" s="356"/>
      <c r="P16" s="359"/>
      <c r="Q16" s="356"/>
      <c r="R16" s="359"/>
      <c r="S16" s="356"/>
      <c r="T16" s="359"/>
      <c r="U16" s="356"/>
      <c r="V16" s="359"/>
      <c r="W16" s="356"/>
      <c r="X16" s="359"/>
      <c r="Y16" s="356"/>
      <c r="Z16" s="359"/>
      <c r="AA16" s="356"/>
      <c r="AB16" s="359"/>
      <c r="AC16" s="356"/>
      <c r="AD16" s="359"/>
      <c r="AE16" s="356"/>
      <c r="AF16" s="359"/>
      <c r="AG16" s="356"/>
      <c r="AH16" s="359"/>
      <c r="AI16" s="356"/>
      <c r="AJ16" s="359"/>
      <c r="AK16" s="356"/>
      <c r="AL16" s="359"/>
      <c r="AM16" s="356"/>
      <c r="AN16" s="359"/>
      <c r="AO16" s="356"/>
      <c r="AP16" s="362"/>
    </row>
    <row r="17" spans="1:42" ht="15" customHeight="1" x14ac:dyDescent="0.35">
      <c r="A17" s="99" t="s">
        <v>0</v>
      </c>
      <c r="B17" s="36">
        <f>B6*920/60</f>
        <v>0</v>
      </c>
      <c r="C17" s="294">
        <v>300</v>
      </c>
      <c r="D17" s="111">
        <f>B17/C17</f>
        <v>0</v>
      </c>
      <c r="E17" s="170">
        <v>400</v>
      </c>
      <c r="F17" s="117">
        <f>B17/E17</f>
        <v>0</v>
      </c>
      <c r="G17" s="226">
        <v>600</v>
      </c>
      <c r="H17" s="118">
        <f>B17/G17</f>
        <v>0</v>
      </c>
      <c r="I17" s="227">
        <v>600</v>
      </c>
      <c r="J17" s="119">
        <f>B17/I17</f>
        <v>0</v>
      </c>
      <c r="K17" s="171">
        <v>900</v>
      </c>
      <c r="L17" s="112">
        <f>B17/K17</f>
        <v>0</v>
      </c>
      <c r="M17" s="172">
        <v>700</v>
      </c>
      <c r="N17" s="112">
        <f>B17/M17</f>
        <v>0</v>
      </c>
      <c r="O17" s="172">
        <v>750</v>
      </c>
      <c r="P17" s="112">
        <f>$B17/O17</f>
        <v>0</v>
      </c>
      <c r="Q17" s="172">
        <v>1200</v>
      </c>
      <c r="R17" s="113">
        <f>$B17/Q17</f>
        <v>0</v>
      </c>
      <c r="S17" s="173">
        <v>900</v>
      </c>
      <c r="T17" s="112">
        <f>B17/S17</f>
        <v>0</v>
      </c>
      <c r="U17" s="172">
        <v>700</v>
      </c>
      <c r="V17" s="112">
        <f>B17/U17</f>
        <v>0</v>
      </c>
      <c r="W17" s="172">
        <v>770</v>
      </c>
      <c r="X17" s="112">
        <f>$B17/W17</f>
        <v>0</v>
      </c>
      <c r="Y17" s="172">
        <v>1300</v>
      </c>
      <c r="Z17" s="114">
        <f>$B17/Y17</f>
        <v>0</v>
      </c>
      <c r="AA17" s="171">
        <v>900</v>
      </c>
      <c r="AB17" s="112">
        <f>B17/AA17</f>
        <v>0</v>
      </c>
      <c r="AC17" s="172">
        <v>700</v>
      </c>
      <c r="AD17" s="112">
        <f>B17/AC17</f>
        <v>0</v>
      </c>
      <c r="AE17" s="172">
        <v>770</v>
      </c>
      <c r="AF17" s="112">
        <f>$B17/AE17</f>
        <v>0</v>
      </c>
      <c r="AG17" s="172">
        <v>1300</v>
      </c>
      <c r="AH17" s="113">
        <f>$B17/AG17</f>
        <v>0</v>
      </c>
      <c r="AI17" s="173">
        <v>900</v>
      </c>
      <c r="AJ17" s="112">
        <f>B17/AI17</f>
        <v>0</v>
      </c>
      <c r="AK17" s="172">
        <v>700</v>
      </c>
      <c r="AL17" s="114">
        <f>B17/AK17</f>
        <v>0</v>
      </c>
      <c r="AM17" s="171">
        <v>900</v>
      </c>
      <c r="AN17" s="112">
        <f>B17/AM17</f>
        <v>0</v>
      </c>
      <c r="AO17" s="172">
        <v>700</v>
      </c>
      <c r="AP17" s="112">
        <f>B17/AO17</f>
        <v>0</v>
      </c>
    </row>
    <row r="18" spans="1:42" ht="15" customHeight="1" x14ac:dyDescent="0.35">
      <c r="A18" s="37" t="s">
        <v>72</v>
      </c>
      <c r="B18" s="38">
        <f>B6*27/60</f>
        <v>0</v>
      </c>
      <c r="C18" s="174">
        <v>15</v>
      </c>
      <c r="D18" s="115">
        <f>B18/C18</f>
        <v>0</v>
      </c>
      <c r="E18" s="175">
        <v>15</v>
      </c>
      <c r="F18" s="116">
        <f>B18/E18</f>
        <v>0</v>
      </c>
      <c r="G18" s="176">
        <v>15</v>
      </c>
      <c r="H18" s="177">
        <f>B18/G18</f>
        <v>0</v>
      </c>
      <c r="I18" s="178">
        <v>15</v>
      </c>
      <c r="J18" s="179">
        <f>B18/I18</f>
        <v>0</v>
      </c>
      <c r="K18" s="180">
        <v>15</v>
      </c>
      <c r="L18" s="181">
        <f>B18/K18</f>
        <v>0</v>
      </c>
      <c r="M18" s="182">
        <v>15</v>
      </c>
      <c r="N18" s="181">
        <f>B18/M18</f>
        <v>0</v>
      </c>
      <c r="O18" s="182">
        <v>15</v>
      </c>
      <c r="P18" s="181">
        <f>$B18/O18</f>
        <v>0</v>
      </c>
      <c r="Q18" s="182">
        <v>15</v>
      </c>
      <c r="R18" s="183">
        <f>$B18/Q18</f>
        <v>0</v>
      </c>
      <c r="S18" s="184">
        <v>15</v>
      </c>
      <c r="T18" s="181">
        <f>B18/S18</f>
        <v>0</v>
      </c>
      <c r="U18" s="182">
        <v>15</v>
      </c>
      <c r="V18" s="181">
        <f>B18/U18</f>
        <v>0</v>
      </c>
      <c r="W18" s="182">
        <v>15</v>
      </c>
      <c r="X18" s="181">
        <f>$B18/W18</f>
        <v>0</v>
      </c>
      <c r="Y18" s="182">
        <v>15</v>
      </c>
      <c r="Z18" s="185">
        <f>$B18/Y18</f>
        <v>0</v>
      </c>
      <c r="AA18" s="180">
        <v>15</v>
      </c>
      <c r="AB18" s="181">
        <f>B18/AA18</f>
        <v>0</v>
      </c>
      <c r="AC18" s="182">
        <v>15</v>
      </c>
      <c r="AD18" s="181">
        <f>B18/AC18</f>
        <v>0</v>
      </c>
      <c r="AE18" s="182">
        <v>15</v>
      </c>
      <c r="AF18" s="181">
        <f>$B18/AE18</f>
        <v>0</v>
      </c>
      <c r="AG18" s="182">
        <v>15</v>
      </c>
      <c r="AH18" s="183">
        <f>$B18/AG18</f>
        <v>0</v>
      </c>
      <c r="AI18" s="184">
        <v>15</v>
      </c>
      <c r="AJ18" s="181">
        <f>B18/AI18</f>
        <v>0</v>
      </c>
      <c r="AK18" s="182">
        <v>15</v>
      </c>
      <c r="AL18" s="185">
        <f>B18/AK18</f>
        <v>0</v>
      </c>
      <c r="AM18" s="180">
        <v>20</v>
      </c>
      <c r="AN18" s="181">
        <f>B18/AM18</f>
        <v>0</v>
      </c>
      <c r="AO18" s="182">
        <v>20</v>
      </c>
      <c r="AP18" s="181">
        <f>B18/AO18</f>
        <v>0</v>
      </c>
    </row>
    <row r="19" spans="1:42" s="11" customFormat="1" ht="15" customHeight="1" x14ac:dyDescent="0.25">
      <c r="A19" s="39" t="s">
        <v>1</v>
      </c>
      <c r="B19" s="40">
        <f>B6*18.4/60</f>
        <v>0</v>
      </c>
      <c r="C19" s="186">
        <v>6</v>
      </c>
      <c r="D19" s="109">
        <f t="shared" ref="D19:D30" si="0">B19/C19</f>
        <v>0</v>
      </c>
      <c r="E19" s="187">
        <v>7</v>
      </c>
      <c r="F19" s="15">
        <f t="shared" ref="F19:F30" si="1">B19/E19</f>
        <v>0</v>
      </c>
      <c r="G19" s="188">
        <v>11</v>
      </c>
      <c r="H19" s="16">
        <f t="shared" ref="H19:H30" si="2">B19/G19</f>
        <v>0</v>
      </c>
      <c r="I19" s="189">
        <v>11</v>
      </c>
      <c r="J19" s="17">
        <f t="shared" ref="J19:J30" si="3">B19/I19</f>
        <v>0</v>
      </c>
      <c r="K19" s="132">
        <v>15</v>
      </c>
      <c r="L19" s="18">
        <f t="shared" ref="L19:L30" si="4">B19/K19</f>
        <v>0</v>
      </c>
      <c r="M19" s="131">
        <v>15</v>
      </c>
      <c r="N19" s="18">
        <f t="shared" ref="N19:N30" si="5">B19/M19</f>
        <v>0</v>
      </c>
      <c r="O19" s="131">
        <v>15</v>
      </c>
      <c r="P19" s="18">
        <f t="shared" ref="P19:P30" si="6">$B19/O19</f>
        <v>0</v>
      </c>
      <c r="Q19" s="131">
        <v>19</v>
      </c>
      <c r="R19" s="19">
        <f t="shared" ref="R19:R30" si="7">$B19/Q19</f>
        <v>0</v>
      </c>
      <c r="S19" s="130">
        <v>15</v>
      </c>
      <c r="T19" s="18">
        <f t="shared" ref="T19:T30" si="8">B19/S19</f>
        <v>0</v>
      </c>
      <c r="U19" s="131">
        <v>15</v>
      </c>
      <c r="V19" s="18">
        <f t="shared" ref="V19:V30" si="9">B19/U19</f>
        <v>0</v>
      </c>
      <c r="W19" s="131">
        <v>15</v>
      </c>
      <c r="X19" s="18">
        <f t="shared" ref="X19:X30" si="10">$B19/W19</f>
        <v>0</v>
      </c>
      <c r="Y19" s="131">
        <v>19</v>
      </c>
      <c r="Z19" s="20">
        <f t="shared" ref="Z19:Z30" si="11">$B19/Y19</f>
        <v>0</v>
      </c>
      <c r="AA19" s="132">
        <v>15</v>
      </c>
      <c r="AB19" s="18">
        <f t="shared" ref="AB19:AB30" si="12">B19/AA19</f>
        <v>0</v>
      </c>
      <c r="AC19" s="131">
        <v>15</v>
      </c>
      <c r="AD19" s="18">
        <f t="shared" ref="AD19:AD30" si="13">B19/AC19</f>
        <v>0</v>
      </c>
      <c r="AE19" s="131">
        <v>15</v>
      </c>
      <c r="AF19" s="18">
        <f t="shared" ref="AF19:AF30" si="14">$B19/AE19</f>
        <v>0</v>
      </c>
      <c r="AG19" s="131">
        <v>19</v>
      </c>
      <c r="AH19" s="19">
        <f t="shared" ref="AH19:AH30" si="15">$B19/AG19</f>
        <v>0</v>
      </c>
      <c r="AI19" s="130">
        <v>15</v>
      </c>
      <c r="AJ19" s="18">
        <f t="shared" ref="AJ19:AJ30" si="16">B19/AI19</f>
        <v>0</v>
      </c>
      <c r="AK19" s="131">
        <v>15</v>
      </c>
      <c r="AL19" s="20">
        <f t="shared" ref="AL19:AL30" si="17">B19/AK19</f>
        <v>0</v>
      </c>
      <c r="AM19" s="132">
        <v>15</v>
      </c>
      <c r="AN19" s="18">
        <f t="shared" ref="AN19:AN30" si="18">B19/AM19</f>
        <v>0</v>
      </c>
      <c r="AO19" s="131">
        <v>15</v>
      </c>
      <c r="AP19" s="18">
        <f t="shared" ref="AP19:AP30" si="19">B19/AO19</f>
        <v>0</v>
      </c>
    </row>
    <row r="20" spans="1:42" s="11" customFormat="1" ht="15" customHeight="1" x14ac:dyDescent="0.25">
      <c r="A20" s="37" t="s">
        <v>2</v>
      </c>
      <c r="B20" s="38">
        <f>B6*86.4/60</f>
        <v>0</v>
      </c>
      <c r="C20" s="190">
        <v>30</v>
      </c>
      <c r="D20" s="41">
        <f t="shared" si="0"/>
        <v>0</v>
      </c>
      <c r="E20" s="191">
        <v>55</v>
      </c>
      <c r="F20" s="42">
        <f t="shared" si="1"/>
        <v>0</v>
      </c>
      <c r="G20" s="192">
        <v>60</v>
      </c>
      <c r="H20" s="143">
        <f t="shared" si="2"/>
        <v>0</v>
      </c>
      <c r="I20" s="193">
        <v>60</v>
      </c>
      <c r="J20" s="145">
        <f t="shared" si="3"/>
        <v>0</v>
      </c>
      <c r="K20" s="194">
        <v>75</v>
      </c>
      <c r="L20" s="147">
        <f t="shared" si="4"/>
        <v>0</v>
      </c>
      <c r="M20" s="144">
        <v>75</v>
      </c>
      <c r="N20" s="147">
        <f t="shared" si="5"/>
        <v>0</v>
      </c>
      <c r="O20" s="144">
        <v>75</v>
      </c>
      <c r="P20" s="147">
        <f t="shared" si="6"/>
        <v>0</v>
      </c>
      <c r="Q20" s="144">
        <v>75</v>
      </c>
      <c r="R20" s="195">
        <f t="shared" si="7"/>
        <v>0</v>
      </c>
      <c r="S20" s="142">
        <v>120</v>
      </c>
      <c r="T20" s="147">
        <f t="shared" si="8"/>
        <v>0</v>
      </c>
      <c r="U20" s="144">
        <v>90</v>
      </c>
      <c r="V20" s="147">
        <f t="shared" si="9"/>
        <v>0</v>
      </c>
      <c r="W20" s="144">
        <v>90</v>
      </c>
      <c r="X20" s="147">
        <f t="shared" si="10"/>
        <v>0</v>
      </c>
      <c r="Y20" s="144">
        <v>90</v>
      </c>
      <c r="Z20" s="196">
        <f t="shared" si="11"/>
        <v>0</v>
      </c>
      <c r="AA20" s="194">
        <v>120</v>
      </c>
      <c r="AB20" s="147">
        <f t="shared" si="12"/>
        <v>0</v>
      </c>
      <c r="AC20" s="144">
        <v>90</v>
      </c>
      <c r="AD20" s="147">
        <f t="shared" si="13"/>
        <v>0</v>
      </c>
      <c r="AE20" s="144">
        <v>90</v>
      </c>
      <c r="AF20" s="147">
        <f t="shared" si="14"/>
        <v>0</v>
      </c>
      <c r="AG20" s="144">
        <v>90</v>
      </c>
      <c r="AH20" s="195">
        <f t="shared" si="15"/>
        <v>0</v>
      </c>
      <c r="AI20" s="142">
        <v>120</v>
      </c>
      <c r="AJ20" s="147">
        <f t="shared" si="16"/>
        <v>0</v>
      </c>
      <c r="AK20" s="144">
        <v>90</v>
      </c>
      <c r="AL20" s="196">
        <f t="shared" si="17"/>
        <v>0</v>
      </c>
      <c r="AM20" s="194">
        <v>120</v>
      </c>
      <c r="AN20" s="147">
        <f t="shared" si="18"/>
        <v>0</v>
      </c>
      <c r="AO20" s="144">
        <v>90</v>
      </c>
      <c r="AP20" s="147">
        <f t="shared" si="19"/>
        <v>0</v>
      </c>
    </row>
    <row r="21" spans="1:42" s="11" customFormat="1" ht="15" customHeight="1" x14ac:dyDescent="0.25">
      <c r="A21" s="39" t="s">
        <v>88</v>
      </c>
      <c r="B21" s="43">
        <f>B6*2.2/60</f>
        <v>0</v>
      </c>
      <c r="C21" s="197">
        <v>0.5</v>
      </c>
      <c r="D21" s="46">
        <f t="shared" si="0"/>
        <v>0</v>
      </c>
      <c r="E21" s="198">
        <v>0.6</v>
      </c>
      <c r="F21" s="47">
        <f t="shared" si="1"/>
        <v>0</v>
      </c>
      <c r="G21" s="199">
        <v>0.9</v>
      </c>
      <c r="H21" s="48">
        <f t="shared" si="2"/>
        <v>0</v>
      </c>
      <c r="I21" s="200">
        <v>0.9</v>
      </c>
      <c r="J21" s="49">
        <f t="shared" si="3"/>
        <v>0</v>
      </c>
      <c r="K21" s="164">
        <v>1.2</v>
      </c>
      <c r="L21" s="50">
        <f t="shared" si="4"/>
        <v>0</v>
      </c>
      <c r="M21" s="163">
        <v>1</v>
      </c>
      <c r="N21" s="50">
        <f t="shared" si="5"/>
        <v>0</v>
      </c>
      <c r="O21" s="163">
        <v>1.4</v>
      </c>
      <c r="P21" s="50">
        <f t="shared" si="6"/>
        <v>0</v>
      </c>
      <c r="Q21" s="163">
        <v>1.4</v>
      </c>
      <c r="R21" s="51">
        <f t="shared" si="7"/>
        <v>0</v>
      </c>
      <c r="S21" s="162">
        <v>1.2</v>
      </c>
      <c r="T21" s="50">
        <f t="shared" si="8"/>
        <v>0</v>
      </c>
      <c r="U21" s="163">
        <v>1.1000000000000001</v>
      </c>
      <c r="V21" s="50">
        <f t="shared" si="9"/>
        <v>0</v>
      </c>
      <c r="W21" s="163">
        <v>1.4</v>
      </c>
      <c r="X21" s="50">
        <f t="shared" si="10"/>
        <v>0</v>
      </c>
      <c r="Y21" s="163">
        <v>1.4</v>
      </c>
      <c r="Z21" s="52">
        <f t="shared" si="11"/>
        <v>0</v>
      </c>
      <c r="AA21" s="164">
        <v>1.2</v>
      </c>
      <c r="AB21" s="50">
        <f t="shared" si="12"/>
        <v>0</v>
      </c>
      <c r="AC21" s="163">
        <v>1.1000000000000001</v>
      </c>
      <c r="AD21" s="50">
        <f t="shared" si="13"/>
        <v>0</v>
      </c>
      <c r="AE21" s="163">
        <v>1.4</v>
      </c>
      <c r="AF21" s="50">
        <f t="shared" si="14"/>
        <v>0</v>
      </c>
      <c r="AG21" s="163">
        <v>1.4</v>
      </c>
      <c r="AH21" s="51">
        <f t="shared" si="15"/>
        <v>0</v>
      </c>
      <c r="AI21" s="162">
        <v>1.2</v>
      </c>
      <c r="AJ21" s="50">
        <f t="shared" si="16"/>
        <v>0</v>
      </c>
      <c r="AK21" s="163">
        <v>1.1000000000000001</v>
      </c>
      <c r="AL21" s="52">
        <f t="shared" si="17"/>
        <v>0</v>
      </c>
      <c r="AM21" s="164">
        <v>1.2</v>
      </c>
      <c r="AN21" s="50">
        <f t="shared" si="18"/>
        <v>0</v>
      </c>
      <c r="AO21" s="163">
        <v>1.1000000000000001</v>
      </c>
      <c r="AP21" s="50">
        <f t="shared" si="19"/>
        <v>0</v>
      </c>
    </row>
    <row r="22" spans="1:42" s="11" customFormat="1" ht="15" customHeight="1" x14ac:dyDescent="0.25">
      <c r="A22" s="37" t="s">
        <v>89</v>
      </c>
      <c r="B22" s="44">
        <f>B6*2.2/60</f>
        <v>0</v>
      </c>
      <c r="C22" s="201">
        <v>0.5</v>
      </c>
      <c r="D22" s="41">
        <f t="shared" si="0"/>
        <v>0</v>
      </c>
      <c r="E22" s="202">
        <v>0.6</v>
      </c>
      <c r="F22" s="42">
        <f t="shared" si="1"/>
        <v>0</v>
      </c>
      <c r="G22" s="203">
        <v>0.9</v>
      </c>
      <c r="H22" s="143">
        <f t="shared" si="2"/>
        <v>0</v>
      </c>
      <c r="I22" s="204">
        <v>0.9</v>
      </c>
      <c r="J22" s="145">
        <f t="shared" si="3"/>
        <v>0</v>
      </c>
      <c r="K22" s="146">
        <v>1.3</v>
      </c>
      <c r="L22" s="147">
        <f t="shared" si="4"/>
        <v>0</v>
      </c>
      <c r="M22" s="148">
        <v>1</v>
      </c>
      <c r="N22" s="147">
        <f t="shared" si="5"/>
        <v>0</v>
      </c>
      <c r="O22" s="148">
        <v>1.4</v>
      </c>
      <c r="P22" s="147">
        <f t="shared" si="6"/>
        <v>0</v>
      </c>
      <c r="Q22" s="148">
        <v>1.6</v>
      </c>
      <c r="R22" s="195">
        <f t="shared" si="7"/>
        <v>0</v>
      </c>
      <c r="S22" s="151">
        <v>1.3</v>
      </c>
      <c r="T22" s="147">
        <f t="shared" si="8"/>
        <v>0</v>
      </c>
      <c r="U22" s="148">
        <v>1.1000000000000001</v>
      </c>
      <c r="V22" s="147">
        <f t="shared" si="9"/>
        <v>0</v>
      </c>
      <c r="W22" s="148">
        <v>1.4</v>
      </c>
      <c r="X22" s="147">
        <f t="shared" si="10"/>
        <v>0</v>
      </c>
      <c r="Y22" s="148">
        <v>1.6</v>
      </c>
      <c r="Z22" s="196">
        <f t="shared" si="11"/>
        <v>0</v>
      </c>
      <c r="AA22" s="146">
        <v>1.3</v>
      </c>
      <c r="AB22" s="147">
        <f t="shared" si="12"/>
        <v>0</v>
      </c>
      <c r="AC22" s="148">
        <v>1.1000000000000001</v>
      </c>
      <c r="AD22" s="147">
        <f t="shared" si="13"/>
        <v>0</v>
      </c>
      <c r="AE22" s="148">
        <v>1.4</v>
      </c>
      <c r="AF22" s="147">
        <f t="shared" si="14"/>
        <v>0</v>
      </c>
      <c r="AG22" s="148">
        <v>1.6</v>
      </c>
      <c r="AH22" s="195">
        <f t="shared" si="15"/>
        <v>0</v>
      </c>
      <c r="AI22" s="151">
        <v>1.3</v>
      </c>
      <c r="AJ22" s="147">
        <f t="shared" si="16"/>
        <v>0</v>
      </c>
      <c r="AK22" s="148">
        <v>1.1000000000000001</v>
      </c>
      <c r="AL22" s="196">
        <f t="shared" si="17"/>
        <v>0</v>
      </c>
      <c r="AM22" s="146">
        <v>1.3</v>
      </c>
      <c r="AN22" s="147">
        <f t="shared" si="18"/>
        <v>0</v>
      </c>
      <c r="AO22" s="148">
        <v>1.1000000000000001</v>
      </c>
      <c r="AP22" s="147">
        <f t="shared" si="19"/>
        <v>0</v>
      </c>
    </row>
    <row r="23" spans="1:42" s="11" customFormat="1" ht="15" customHeight="1" x14ac:dyDescent="0.25">
      <c r="A23" s="39" t="s">
        <v>73</v>
      </c>
      <c r="B23" s="43">
        <f>B6*2/60</f>
        <v>0</v>
      </c>
      <c r="C23" s="197">
        <v>0.5</v>
      </c>
      <c r="D23" s="46">
        <f t="shared" si="0"/>
        <v>0</v>
      </c>
      <c r="E23" s="198">
        <v>0.6</v>
      </c>
      <c r="F23" s="47">
        <f t="shared" si="1"/>
        <v>0</v>
      </c>
      <c r="G23" s="199">
        <v>1</v>
      </c>
      <c r="H23" s="48">
        <f t="shared" si="2"/>
        <v>0</v>
      </c>
      <c r="I23" s="200">
        <v>1</v>
      </c>
      <c r="J23" s="49">
        <f t="shared" si="3"/>
        <v>0</v>
      </c>
      <c r="K23" s="164">
        <v>1.3</v>
      </c>
      <c r="L23" s="50">
        <f t="shared" si="4"/>
        <v>0</v>
      </c>
      <c r="M23" s="163">
        <v>1.2</v>
      </c>
      <c r="N23" s="50">
        <f t="shared" si="5"/>
        <v>0</v>
      </c>
      <c r="O23" s="163">
        <v>1.9</v>
      </c>
      <c r="P23" s="50">
        <f t="shared" si="6"/>
        <v>0</v>
      </c>
      <c r="Q23" s="200">
        <v>2</v>
      </c>
      <c r="R23" s="51">
        <f t="shared" si="7"/>
        <v>0</v>
      </c>
      <c r="S23" s="162">
        <v>1.3</v>
      </c>
      <c r="T23" s="50">
        <f t="shared" si="8"/>
        <v>0</v>
      </c>
      <c r="U23" s="163">
        <v>1.3</v>
      </c>
      <c r="V23" s="50">
        <f t="shared" si="9"/>
        <v>0</v>
      </c>
      <c r="W23" s="163">
        <v>1.9</v>
      </c>
      <c r="X23" s="50">
        <f t="shared" si="10"/>
        <v>0</v>
      </c>
      <c r="Y23" s="200">
        <v>2</v>
      </c>
      <c r="Z23" s="52">
        <f t="shared" si="11"/>
        <v>0</v>
      </c>
      <c r="AA23" s="164">
        <v>1.3</v>
      </c>
      <c r="AB23" s="50">
        <f t="shared" si="12"/>
        <v>0</v>
      </c>
      <c r="AC23" s="163">
        <v>1.3</v>
      </c>
      <c r="AD23" s="50">
        <f t="shared" si="13"/>
        <v>0</v>
      </c>
      <c r="AE23" s="163">
        <v>1.9</v>
      </c>
      <c r="AF23" s="50">
        <f t="shared" si="14"/>
        <v>0</v>
      </c>
      <c r="AG23" s="200">
        <v>2</v>
      </c>
      <c r="AH23" s="51">
        <f t="shared" si="15"/>
        <v>0</v>
      </c>
      <c r="AI23" s="162">
        <v>1.7</v>
      </c>
      <c r="AJ23" s="50">
        <f t="shared" si="16"/>
        <v>0</v>
      </c>
      <c r="AK23" s="163">
        <v>1.5</v>
      </c>
      <c r="AL23" s="52">
        <f t="shared" si="17"/>
        <v>0</v>
      </c>
      <c r="AM23" s="164">
        <v>1.7</v>
      </c>
      <c r="AN23" s="50">
        <f t="shared" si="18"/>
        <v>0</v>
      </c>
      <c r="AO23" s="163">
        <v>1.5</v>
      </c>
      <c r="AP23" s="50">
        <f t="shared" si="19"/>
        <v>0</v>
      </c>
    </row>
    <row r="24" spans="1:42" s="11" customFormat="1" ht="15" customHeight="1" x14ac:dyDescent="0.25">
      <c r="A24" s="37" t="s">
        <v>74</v>
      </c>
      <c r="B24" s="38">
        <f>B6*4.3/60</f>
        <v>0</v>
      </c>
      <c r="C24" s="201">
        <v>0.9</v>
      </c>
      <c r="D24" s="41">
        <f t="shared" si="0"/>
        <v>0</v>
      </c>
      <c r="E24" s="202">
        <v>1.2</v>
      </c>
      <c r="F24" s="42">
        <f t="shared" si="1"/>
        <v>0</v>
      </c>
      <c r="G24" s="203">
        <v>1.8</v>
      </c>
      <c r="H24" s="143">
        <f t="shared" si="2"/>
        <v>0</v>
      </c>
      <c r="I24" s="204">
        <v>1.8</v>
      </c>
      <c r="J24" s="145">
        <f t="shared" si="3"/>
        <v>0</v>
      </c>
      <c r="K24" s="146">
        <v>2.4</v>
      </c>
      <c r="L24" s="147">
        <f t="shared" si="4"/>
        <v>0</v>
      </c>
      <c r="M24" s="148">
        <v>2.4</v>
      </c>
      <c r="N24" s="147">
        <f t="shared" si="5"/>
        <v>0</v>
      </c>
      <c r="O24" s="148">
        <v>2.6</v>
      </c>
      <c r="P24" s="147">
        <f t="shared" si="6"/>
        <v>0</v>
      </c>
      <c r="Q24" s="148">
        <v>2.8</v>
      </c>
      <c r="R24" s="195">
        <f t="shared" si="7"/>
        <v>0</v>
      </c>
      <c r="S24" s="151">
        <v>2.4</v>
      </c>
      <c r="T24" s="147">
        <f t="shared" si="8"/>
        <v>0</v>
      </c>
      <c r="U24" s="148">
        <v>2.4</v>
      </c>
      <c r="V24" s="147">
        <f t="shared" si="9"/>
        <v>0</v>
      </c>
      <c r="W24" s="148">
        <v>2.6</v>
      </c>
      <c r="X24" s="147">
        <f t="shared" si="10"/>
        <v>0</v>
      </c>
      <c r="Y24" s="148">
        <v>2.8</v>
      </c>
      <c r="Z24" s="196">
        <f t="shared" si="11"/>
        <v>0</v>
      </c>
      <c r="AA24" s="146">
        <v>2.4</v>
      </c>
      <c r="AB24" s="147">
        <f t="shared" si="12"/>
        <v>0</v>
      </c>
      <c r="AC24" s="148">
        <v>2.4</v>
      </c>
      <c r="AD24" s="147">
        <f t="shared" si="13"/>
        <v>0</v>
      </c>
      <c r="AE24" s="148">
        <v>2.6</v>
      </c>
      <c r="AF24" s="147">
        <f t="shared" si="14"/>
        <v>0</v>
      </c>
      <c r="AG24" s="148">
        <v>2.8</v>
      </c>
      <c r="AH24" s="195">
        <f t="shared" si="15"/>
        <v>0</v>
      </c>
      <c r="AI24" s="151">
        <v>2.4</v>
      </c>
      <c r="AJ24" s="147">
        <f t="shared" si="16"/>
        <v>0</v>
      </c>
      <c r="AK24" s="148">
        <v>2.4</v>
      </c>
      <c r="AL24" s="196">
        <f t="shared" si="17"/>
        <v>0</v>
      </c>
      <c r="AM24" s="146">
        <v>2.4</v>
      </c>
      <c r="AN24" s="147">
        <f t="shared" si="18"/>
        <v>0</v>
      </c>
      <c r="AO24" s="148">
        <v>2.4</v>
      </c>
      <c r="AP24" s="147">
        <f t="shared" si="19"/>
        <v>0</v>
      </c>
    </row>
    <row r="25" spans="1:42" s="11" customFormat="1" ht="15" customHeight="1" x14ac:dyDescent="0.25">
      <c r="A25" s="39" t="s">
        <v>75</v>
      </c>
      <c r="B25" s="40">
        <f>B6*18/60</f>
        <v>0</v>
      </c>
      <c r="C25" s="197">
        <v>6</v>
      </c>
      <c r="D25" s="46">
        <f t="shared" si="0"/>
        <v>0</v>
      </c>
      <c r="E25" s="198">
        <v>8</v>
      </c>
      <c r="F25" s="47">
        <f t="shared" si="1"/>
        <v>0</v>
      </c>
      <c r="G25" s="205">
        <v>12</v>
      </c>
      <c r="H25" s="48">
        <f t="shared" si="2"/>
        <v>0</v>
      </c>
      <c r="I25" s="206">
        <v>12</v>
      </c>
      <c r="J25" s="49">
        <f t="shared" si="3"/>
        <v>0</v>
      </c>
      <c r="K25" s="164">
        <v>16</v>
      </c>
      <c r="L25" s="50">
        <f t="shared" si="4"/>
        <v>0</v>
      </c>
      <c r="M25" s="163">
        <v>14</v>
      </c>
      <c r="N25" s="50">
        <f t="shared" si="5"/>
        <v>0</v>
      </c>
      <c r="O25" s="163">
        <v>18</v>
      </c>
      <c r="P25" s="50">
        <f t="shared" si="6"/>
        <v>0</v>
      </c>
      <c r="Q25" s="163">
        <v>17</v>
      </c>
      <c r="R25" s="51">
        <f t="shared" si="7"/>
        <v>0</v>
      </c>
      <c r="S25" s="162">
        <v>16</v>
      </c>
      <c r="T25" s="50">
        <f t="shared" si="8"/>
        <v>0</v>
      </c>
      <c r="U25" s="163">
        <v>14</v>
      </c>
      <c r="V25" s="50">
        <f t="shared" si="9"/>
        <v>0</v>
      </c>
      <c r="W25" s="163">
        <v>18</v>
      </c>
      <c r="X25" s="50">
        <f t="shared" si="10"/>
        <v>0</v>
      </c>
      <c r="Y25" s="163">
        <v>17</v>
      </c>
      <c r="Z25" s="52">
        <f t="shared" si="11"/>
        <v>0</v>
      </c>
      <c r="AA25" s="164">
        <v>16</v>
      </c>
      <c r="AB25" s="50">
        <f t="shared" si="12"/>
        <v>0</v>
      </c>
      <c r="AC25" s="163">
        <v>14</v>
      </c>
      <c r="AD25" s="50">
        <f t="shared" si="13"/>
        <v>0</v>
      </c>
      <c r="AE25" s="163">
        <v>18</v>
      </c>
      <c r="AF25" s="50">
        <f t="shared" si="14"/>
        <v>0</v>
      </c>
      <c r="AG25" s="163">
        <v>17</v>
      </c>
      <c r="AH25" s="51">
        <f t="shared" si="15"/>
        <v>0</v>
      </c>
      <c r="AI25" s="162">
        <v>16</v>
      </c>
      <c r="AJ25" s="50">
        <f t="shared" si="16"/>
        <v>0</v>
      </c>
      <c r="AK25" s="163">
        <v>14</v>
      </c>
      <c r="AL25" s="52">
        <f t="shared" si="17"/>
        <v>0</v>
      </c>
      <c r="AM25" s="164">
        <v>16</v>
      </c>
      <c r="AN25" s="50">
        <f t="shared" si="18"/>
        <v>0</v>
      </c>
      <c r="AO25" s="163">
        <v>14</v>
      </c>
      <c r="AP25" s="50">
        <f t="shared" si="19"/>
        <v>0</v>
      </c>
    </row>
    <row r="26" spans="1:42" s="11" customFormat="1" ht="15" customHeight="1" x14ac:dyDescent="0.25">
      <c r="A26" s="37" t="s">
        <v>3</v>
      </c>
      <c r="B26" s="45">
        <f>B6*240/60</f>
        <v>0</v>
      </c>
      <c r="C26" s="201">
        <v>150</v>
      </c>
      <c r="D26" s="41">
        <f t="shared" si="0"/>
        <v>0</v>
      </c>
      <c r="E26" s="202">
        <v>200</v>
      </c>
      <c r="F26" s="42">
        <f t="shared" si="1"/>
        <v>0</v>
      </c>
      <c r="G26" s="207">
        <v>300</v>
      </c>
      <c r="H26" s="143">
        <f t="shared" si="2"/>
        <v>0</v>
      </c>
      <c r="I26" s="208">
        <v>300</v>
      </c>
      <c r="J26" s="145">
        <f t="shared" si="3"/>
        <v>0</v>
      </c>
      <c r="K26" s="146">
        <v>400</v>
      </c>
      <c r="L26" s="147">
        <f t="shared" si="4"/>
        <v>0</v>
      </c>
      <c r="M26" s="148">
        <v>400</v>
      </c>
      <c r="N26" s="147">
        <f t="shared" si="5"/>
        <v>0</v>
      </c>
      <c r="O26" s="148">
        <v>600</v>
      </c>
      <c r="P26" s="147">
        <f t="shared" si="6"/>
        <v>0</v>
      </c>
      <c r="Q26" s="148">
        <v>500</v>
      </c>
      <c r="R26" s="195">
        <f t="shared" si="7"/>
        <v>0</v>
      </c>
      <c r="S26" s="151">
        <v>400</v>
      </c>
      <c r="T26" s="147">
        <f t="shared" si="8"/>
        <v>0</v>
      </c>
      <c r="U26" s="148">
        <v>400</v>
      </c>
      <c r="V26" s="147">
        <f t="shared" si="9"/>
        <v>0</v>
      </c>
      <c r="W26" s="148">
        <v>600</v>
      </c>
      <c r="X26" s="147">
        <f t="shared" si="10"/>
        <v>0</v>
      </c>
      <c r="Y26" s="148">
        <v>500</v>
      </c>
      <c r="Z26" s="196">
        <f t="shared" si="11"/>
        <v>0</v>
      </c>
      <c r="AA26" s="146">
        <v>400</v>
      </c>
      <c r="AB26" s="147">
        <f t="shared" si="12"/>
        <v>0</v>
      </c>
      <c r="AC26" s="148">
        <v>400</v>
      </c>
      <c r="AD26" s="147">
        <f t="shared" si="13"/>
        <v>0</v>
      </c>
      <c r="AE26" s="148">
        <v>600</v>
      </c>
      <c r="AF26" s="147">
        <f t="shared" si="14"/>
        <v>0</v>
      </c>
      <c r="AG26" s="148">
        <v>500</v>
      </c>
      <c r="AH26" s="195">
        <f t="shared" si="15"/>
        <v>0</v>
      </c>
      <c r="AI26" s="151">
        <v>400</v>
      </c>
      <c r="AJ26" s="147">
        <f t="shared" si="16"/>
        <v>0</v>
      </c>
      <c r="AK26" s="148">
        <v>400</v>
      </c>
      <c r="AL26" s="196">
        <f t="shared" si="17"/>
        <v>0</v>
      </c>
      <c r="AM26" s="146">
        <v>400</v>
      </c>
      <c r="AN26" s="147">
        <f t="shared" si="18"/>
        <v>0</v>
      </c>
      <c r="AO26" s="148">
        <v>400</v>
      </c>
      <c r="AP26" s="147">
        <f t="shared" si="19"/>
        <v>0</v>
      </c>
    </row>
    <row r="27" spans="1:42" s="11" customFormat="1" ht="15" customHeight="1" x14ac:dyDescent="0.25">
      <c r="A27" s="39" t="s">
        <v>76</v>
      </c>
      <c r="B27" s="40">
        <f>B6*6/60</f>
        <v>0</v>
      </c>
      <c r="C27" s="209">
        <v>2</v>
      </c>
      <c r="D27" s="46">
        <f t="shared" si="0"/>
        <v>0</v>
      </c>
      <c r="E27" s="210">
        <v>3</v>
      </c>
      <c r="F27" s="47">
        <f t="shared" si="1"/>
        <v>0</v>
      </c>
      <c r="G27" s="211">
        <v>4</v>
      </c>
      <c r="H27" s="48">
        <f t="shared" si="2"/>
        <v>0</v>
      </c>
      <c r="I27" s="212">
        <v>4</v>
      </c>
      <c r="J27" s="49">
        <f t="shared" si="3"/>
        <v>0</v>
      </c>
      <c r="K27" s="213">
        <v>5</v>
      </c>
      <c r="L27" s="50">
        <f t="shared" si="4"/>
        <v>0</v>
      </c>
      <c r="M27" s="214">
        <v>5</v>
      </c>
      <c r="N27" s="50">
        <f t="shared" si="5"/>
        <v>0</v>
      </c>
      <c r="O27" s="214">
        <v>6</v>
      </c>
      <c r="P27" s="50">
        <f t="shared" si="6"/>
        <v>0</v>
      </c>
      <c r="Q27" s="214">
        <v>7</v>
      </c>
      <c r="R27" s="51">
        <f t="shared" si="7"/>
        <v>0</v>
      </c>
      <c r="S27" s="215">
        <v>5</v>
      </c>
      <c r="T27" s="50">
        <f t="shared" si="8"/>
        <v>0</v>
      </c>
      <c r="U27" s="214">
        <v>5</v>
      </c>
      <c r="V27" s="50">
        <f t="shared" si="9"/>
        <v>0</v>
      </c>
      <c r="W27" s="214">
        <v>6</v>
      </c>
      <c r="X27" s="50">
        <f t="shared" si="10"/>
        <v>0</v>
      </c>
      <c r="Y27" s="214">
        <v>7</v>
      </c>
      <c r="Z27" s="52">
        <f t="shared" si="11"/>
        <v>0</v>
      </c>
      <c r="AA27" s="213">
        <v>5</v>
      </c>
      <c r="AB27" s="50">
        <f t="shared" si="12"/>
        <v>0</v>
      </c>
      <c r="AC27" s="214">
        <v>5</v>
      </c>
      <c r="AD27" s="50">
        <f t="shared" si="13"/>
        <v>0</v>
      </c>
      <c r="AE27" s="214">
        <v>6</v>
      </c>
      <c r="AF27" s="50">
        <f t="shared" si="14"/>
        <v>0</v>
      </c>
      <c r="AG27" s="214">
        <v>7</v>
      </c>
      <c r="AH27" s="51">
        <f t="shared" si="15"/>
        <v>0</v>
      </c>
      <c r="AI27" s="215">
        <v>5</v>
      </c>
      <c r="AJ27" s="50">
        <f t="shared" si="16"/>
        <v>0</v>
      </c>
      <c r="AK27" s="214">
        <v>5</v>
      </c>
      <c r="AL27" s="52">
        <f t="shared" si="17"/>
        <v>0</v>
      </c>
      <c r="AM27" s="213">
        <v>5</v>
      </c>
      <c r="AN27" s="50">
        <f t="shared" si="18"/>
        <v>0</v>
      </c>
      <c r="AO27" s="214">
        <v>5</v>
      </c>
      <c r="AP27" s="50">
        <f t="shared" si="19"/>
        <v>0</v>
      </c>
    </row>
    <row r="28" spans="1:42" s="11" customFormat="1" ht="15" customHeight="1" x14ac:dyDescent="0.25">
      <c r="A28" s="37" t="s">
        <v>4</v>
      </c>
      <c r="B28" s="38">
        <f>B6*43.2/60</f>
        <v>0</v>
      </c>
      <c r="C28" s="190">
        <v>8</v>
      </c>
      <c r="D28" s="41">
        <f t="shared" si="0"/>
        <v>0</v>
      </c>
      <c r="E28" s="191">
        <v>12</v>
      </c>
      <c r="F28" s="42">
        <f t="shared" si="1"/>
        <v>0</v>
      </c>
      <c r="G28" s="192">
        <v>20</v>
      </c>
      <c r="H28" s="143">
        <f t="shared" si="2"/>
        <v>0</v>
      </c>
      <c r="I28" s="193">
        <v>20</v>
      </c>
      <c r="J28" s="145">
        <f t="shared" si="3"/>
        <v>0</v>
      </c>
      <c r="K28" s="194">
        <v>25</v>
      </c>
      <c r="L28" s="147">
        <f t="shared" si="4"/>
        <v>0</v>
      </c>
      <c r="M28" s="144">
        <v>25</v>
      </c>
      <c r="N28" s="147">
        <f t="shared" si="5"/>
        <v>0</v>
      </c>
      <c r="O28" s="144">
        <v>30</v>
      </c>
      <c r="P28" s="147">
        <f t="shared" si="6"/>
        <v>0</v>
      </c>
      <c r="Q28" s="144">
        <v>35</v>
      </c>
      <c r="R28" s="195">
        <f t="shared" si="7"/>
        <v>0</v>
      </c>
      <c r="S28" s="142">
        <v>30</v>
      </c>
      <c r="T28" s="147">
        <f t="shared" si="8"/>
        <v>0</v>
      </c>
      <c r="U28" s="144">
        <v>30</v>
      </c>
      <c r="V28" s="147">
        <f t="shared" si="9"/>
        <v>0</v>
      </c>
      <c r="W28" s="144">
        <v>30</v>
      </c>
      <c r="X28" s="147">
        <f t="shared" si="10"/>
        <v>0</v>
      </c>
      <c r="Y28" s="144">
        <v>35</v>
      </c>
      <c r="Z28" s="196">
        <f t="shared" si="11"/>
        <v>0</v>
      </c>
      <c r="AA28" s="194">
        <v>30</v>
      </c>
      <c r="AB28" s="147">
        <f t="shared" si="12"/>
        <v>0</v>
      </c>
      <c r="AC28" s="144">
        <v>30</v>
      </c>
      <c r="AD28" s="147">
        <f t="shared" si="13"/>
        <v>0</v>
      </c>
      <c r="AE28" s="144">
        <v>30</v>
      </c>
      <c r="AF28" s="147">
        <f t="shared" si="14"/>
        <v>0</v>
      </c>
      <c r="AG28" s="144">
        <v>35</v>
      </c>
      <c r="AH28" s="195">
        <f t="shared" si="15"/>
        <v>0</v>
      </c>
      <c r="AI28" s="142">
        <v>30</v>
      </c>
      <c r="AJ28" s="147">
        <f t="shared" si="16"/>
        <v>0</v>
      </c>
      <c r="AK28" s="144">
        <v>30</v>
      </c>
      <c r="AL28" s="196">
        <f t="shared" si="17"/>
        <v>0</v>
      </c>
      <c r="AM28" s="194">
        <v>30</v>
      </c>
      <c r="AN28" s="147">
        <f t="shared" si="18"/>
        <v>0</v>
      </c>
      <c r="AO28" s="144">
        <v>30</v>
      </c>
      <c r="AP28" s="147">
        <f t="shared" si="19"/>
        <v>0</v>
      </c>
    </row>
    <row r="29" spans="1:42" s="11" customFormat="1" ht="15" customHeight="1" x14ac:dyDescent="0.25">
      <c r="A29" s="39" t="s">
        <v>5</v>
      </c>
      <c r="B29" s="40">
        <f>B6*86.4/60</f>
        <v>0</v>
      </c>
      <c r="C29" s="197">
        <v>15</v>
      </c>
      <c r="D29" s="46">
        <f t="shared" si="0"/>
        <v>0</v>
      </c>
      <c r="E29" s="198">
        <v>25</v>
      </c>
      <c r="F29" s="47">
        <f t="shared" si="1"/>
        <v>0</v>
      </c>
      <c r="G29" s="205">
        <v>45</v>
      </c>
      <c r="H29" s="48">
        <f t="shared" si="2"/>
        <v>0</v>
      </c>
      <c r="I29" s="206">
        <v>45</v>
      </c>
      <c r="J29" s="49">
        <f t="shared" si="3"/>
        <v>0</v>
      </c>
      <c r="K29" s="164">
        <v>75</v>
      </c>
      <c r="L29" s="50">
        <f t="shared" si="4"/>
        <v>0</v>
      </c>
      <c r="M29" s="163">
        <v>65</v>
      </c>
      <c r="N29" s="50">
        <f t="shared" si="5"/>
        <v>0</v>
      </c>
      <c r="O29" s="163">
        <v>80</v>
      </c>
      <c r="P29" s="50">
        <f t="shared" si="6"/>
        <v>0</v>
      </c>
      <c r="Q29" s="163">
        <v>115</v>
      </c>
      <c r="R29" s="51">
        <f t="shared" si="7"/>
        <v>0</v>
      </c>
      <c r="S29" s="162">
        <v>90</v>
      </c>
      <c r="T29" s="50">
        <f t="shared" si="8"/>
        <v>0</v>
      </c>
      <c r="U29" s="163">
        <v>75</v>
      </c>
      <c r="V29" s="50">
        <f t="shared" si="9"/>
        <v>0</v>
      </c>
      <c r="W29" s="163">
        <v>85</v>
      </c>
      <c r="X29" s="50">
        <f t="shared" si="10"/>
        <v>0</v>
      </c>
      <c r="Y29" s="163">
        <v>120</v>
      </c>
      <c r="Z29" s="52">
        <f t="shared" si="11"/>
        <v>0</v>
      </c>
      <c r="AA29" s="164">
        <v>90</v>
      </c>
      <c r="AB29" s="50">
        <f t="shared" si="12"/>
        <v>0</v>
      </c>
      <c r="AC29" s="163">
        <v>75</v>
      </c>
      <c r="AD29" s="50">
        <f t="shared" si="13"/>
        <v>0</v>
      </c>
      <c r="AE29" s="163">
        <v>85</v>
      </c>
      <c r="AF29" s="50">
        <f t="shared" si="14"/>
        <v>0</v>
      </c>
      <c r="AG29" s="163">
        <v>120</v>
      </c>
      <c r="AH29" s="51">
        <f t="shared" si="15"/>
        <v>0</v>
      </c>
      <c r="AI29" s="162">
        <v>90</v>
      </c>
      <c r="AJ29" s="50">
        <f t="shared" si="16"/>
        <v>0</v>
      </c>
      <c r="AK29" s="163">
        <v>425</v>
      </c>
      <c r="AL29" s="52">
        <f t="shared" si="17"/>
        <v>0</v>
      </c>
      <c r="AM29" s="164">
        <v>90</v>
      </c>
      <c r="AN29" s="50">
        <f t="shared" si="18"/>
        <v>0</v>
      </c>
      <c r="AO29" s="163">
        <v>75</v>
      </c>
      <c r="AP29" s="50">
        <f t="shared" si="19"/>
        <v>0</v>
      </c>
    </row>
    <row r="30" spans="1:42" s="11" customFormat="1" ht="15" customHeight="1" x14ac:dyDescent="0.25">
      <c r="A30" s="37" t="s">
        <v>6</v>
      </c>
      <c r="B30" s="45">
        <f>B6*360/60</f>
        <v>0</v>
      </c>
      <c r="C30" s="216">
        <v>200</v>
      </c>
      <c r="D30" s="53">
        <f t="shared" si="0"/>
        <v>0</v>
      </c>
      <c r="E30" s="217">
        <v>250</v>
      </c>
      <c r="F30" s="54">
        <f t="shared" si="1"/>
        <v>0</v>
      </c>
      <c r="G30" s="192">
        <v>375</v>
      </c>
      <c r="H30" s="143">
        <f t="shared" si="2"/>
        <v>0</v>
      </c>
      <c r="I30" s="193">
        <v>375</v>
      </c>
      <c r="J30" s="145">
        <f t="shared" si="3"/>
        <v>0</v>
      </c>
      <c r="K30" s="194">
        <v>550</v>
      </c>
      <c r="L30" s="147">
        <f t="shared" si="4"/>
        <v>0</v>
      </c>
      <c r="M30" s="144">
        <v>400</v>
      </c>
      <c r="N30" s="147">
        <f t="shared" si="5"/>
        <v>0</v>
      </c>
      <c r="O30" s="144">
        <v>450</v>
      </c>
      <c r="P30" s="147">
        <f t="shared" si="6"/>
        <v>0</v>
      </c>
      <c r="Q30" s="144">
        <v>550</v>
      </c>
      <c r="R30" s="195">
        <f t="shared" si="7"/>
        <v>0</v>
      </c>
      <c r="S30" s="142">
        <v>550</v>
      </c>
      <c r="T30" s="147">
        <f t="shared" si="8"/>
        <v>0</v>
      </c>
      <c r="U30" s="144">
        <v>425</v>
      </c>
      <c r="V30" s="147">
        <f t="shared" si="9"/>
        <v>0</v>
      </c>
      <c r="W30" s="144">
        <v>450</v>
      </c>
      <c r="X30" s="147">
        <f t="shared" si="10"/>
        <v>0</v>
      </c>
      <c r="Y30" s="144">
        <v>550</v>
      </c>
      <c r="Z30" s="196">
        <f t="shared" si="11"/>
        <v>0</v>
      </c>
      <c r="AA30" s="194">
        <v>550</v>
      </c>
      <c r="AB30" s="147">
        <f t="shared" si="12"/>
        <v>0</v>
      </c>
      <c r="AC30" s="144">
        <v>425</v>
      </c>
      <c r="AD30" s="147">
        <f t="shared" si="13"/>
        <v>0</v>
      </c>
      <c r="AE30" s="144">
        <v>450</v>
      </c>
      <c r="AF30" s="147">
        <f t="shared" si="14"/>
        <v>0</v>
      </c>
      <c r="AG30" s="144">
        <v>550</v>
      </c>
      <c r="AH30" s="195">
        <f t="shared" si="15"/>
        <v>0</v>
      </c>
      <c r="AI30" s="142">
        <v>550</v>
      </c>
      <c r="AJ30" s="147">
        <f t="shared" si="16"/>
        <v>0</v>
      </c>
      <c r="AK30" s="144">
        <v>425</v>
      </c>
      <c r="AL30" s="196">
        <f t="shared" si="17"/>
        <v>0</v>
      </c>
      <c r="AM30" s="194">
        <v>550</v>
      </c>
      <c r="AN30" s="147">
        <f t="shared" si="18"/>
        <v>0</v>
      </c>
      <c r="AO30" s="144">
        <v>425</v>
      </c>
      <c r="AP30" s="147">
        <f t="shared" si="19"/>
        <v>0</v>
      </c>
    </row>
    <row r="31" spans="1:42" s="11" customFormat="1" ht="15" customHeight="1" thickBot="1" x14ac:dyDescent="0.3">
      <c r="A31" s="55" t="s">
        <v>7</v>
      </c>
      <c r="B31" s="56">
        <f>B6*71.3/60</f>
        <v>0</v>
      </c>
      <c r="C31" s="218" t="s">
        <v>65</v>
      </c>
      <c r="D31" s="57"/>
      <c r="E31" s="219" t="s">
        <v>65</v>
      </c>
      <c r="F31" s="58"/>
      <c r="G31" s="220" t="s">
        <v>65</v>
      </c>
      <c r="H31" s="59"/>
      <c r="I31" s="221" t="s">
        <v>65</v>
      </c>
      <c r="J31" s="60"/>
      <c r="K31" s="222" t="s">
        <v>65</v>
      </c>
      <c r="L31" s="61"/>
      <c r="M31" s="223" t="s">
        <v>65</v>
      </c>
      <c r="N31" s="61"/>
      <c r="O31" s="223" t="s">
        <v>65</v>
      </c>
      <c r="P31" s="61"/>
      <c r="Q31" s="223" t="s">
        <v>65</v>
      </c>
      <c r="R31" s="62"/>
      <c r="S31" s="224" t="s">
        <v>65</v>
      </c>
      <c r="T31" s="61"/>
      <c r="U31" s="223" t="s">
        <v>65</v>
      </c>
      <c r="V31" s="59"/>
      <c r="W31" s="223" t="s">
        <v>65</v>
      </c>
      <c r="X31" s="61"/>
      <c r="Y31" s="223" t="s">
        <v>65</v>
      </c>
      <c r="Z31" s="63"/>
      <c r="AA31" s="222" t="s">
        <v>65</v>
      </c>
      <c r="AB31" s="61"/>
      <c r="AC31" s="223" t="s">
        <v>65</v>
      </c>
      <c r="AD31" s="61"/>
      <c r="AE31" s="223" t="s">
        <v>65</v>
      </c>
      <c r="AF31" s="61"/>
      <c r="AG31" s="223" t="s">
        <v>65</v>
      </c>
      <c r="AH31" s="62"/>
      <c r="AI31" s="224" t="s">
        <v>65</v>
      </c>
      <c r="AJ31" s="61"/>
      <c r="AK31" s="223" t="s">
        <v>65</v>
      </c>
      <c r="AL31" s="63"/>
      <c r="AM31" s="222" t="s">
        <v>65</v>
      </c>
      <c r="AN31" s="61"/>
      <c r="AO31" s="223" t="s">
        <v>65</v>
      </c>
      <c r="AP31" s="61"/>
    </row>
    <row r="32" spans="1:42" ht="8.15" customHeight="1" x14ac:dyDescent="0.35">
      <c r="A32" s="348" t="s">
        <v>108</v>
      </c>
      <c r="B32" s="349"/>
      <c r="C32" s="354"/>
      <c r="D32" s="357"/>
      <c r="E32" s="354"/>
      <c r="F32" s="363"/>
      <c r="G32" s="354"/>
      <c r="H32" s="357"/>
      <c r="I32" s="354"/>
      <c r="J32" s="357"/>
      <c r="K32" s="354"/>
      <c r="L32" s="357"/>
      <c r="M32" s="354"/>
      <c r="N32" s="357"/>
      <c r="O32" s="354"/>
      <c r="P32" s="357"/>
      <c r="Q32" s="354"/>
      <c r="R32" s="357"/>
      <c r="S32" s="354"/>
      <c r="T32" s="357"/>
      <c r="U32" s="354"/>
      <c r="V32" s="357"/>
      <c r="W32" s="354"/>
      <c r="X32" s="357"/>
      <c r="Y32" s="354"/>
      <c r="Z32" s="357"/>
      <c r="AA32" s="354"/>
      <c r="AB32" s="357"/>
      <c r="AC32" s="354"/>
      <c r="AD32" s="357"/>
      <c r="AE32" s="354"/>
      <c r="AF32" s="357"/>
      <c r="AG32" s="354"/>
      <c r="AH32" s="357"/>
      <c r="AI32" s="354"/>
      <c r="AJ32" s="357"/>
      <c r="AK32" s="354"/>
      <c r="AL32" s="357"/>
      <c r="AM32" s="354"/>
      <c r="AN32" s="357"/>
      <c r="AO32" s="354"/>
      <c r="AP32" s="360"/>
    </row>
    <row r="33" spans="1:42" ht="8.15" customHeight="1" x14ac:dyDescent="0.35">
      <c r="A33" s="350"/>
      <c r="B33" s="351"/>
      <c r="C33" s="355"/>
      <c r="D33" s="358"/>
      <c r="E33" s="355"/>
      <c r="F33" s="364"/>
      <c r="G33" s="355"/>
      <c r="H33" s="358"/>
      <c r="I33" s="355"/>
      <c r="J33" s="358"/>
      <c r="K33" s="355"/>
      <c r="L33" s="358"/>
      <c r="M33" s="355"/>
      <c r="N33" s="358"/>
      <c r="O33" s="355"/>
      <c r="P33" s="358"/>
      <c r="Q33" s="355"/>
      <c r="R33" s="358"/>
      <c r="S33" s="355"/>
      <c r="T33" s="358"/>
      <c r="U33" s="355"/>
      <c r="V33" s="358"/>
      <c r="W33" s="355"/>
      <c r="X33" s="358"/>
      <c r="Y33" s="355"/>
      <c r="Z33" s="358"/>
      <c r="AA33" s="355"/>
      <c r="AB33" s="358"/>
      <c r="AC33" s="355"/>
      <c r="AD33" s="358"/>
      <c r="AE33" s="355"/>
      <c r="AF33" s="358"/>
      <c r="AG33" s="355"/>
      <c r="AH33" s="358"/>
      <c r="AI33" s="355"/>
      <c r="AJ33" s="358"/>
      <c r="AK33" s="355"/>
      <c r="AL33" s="358"/>
      <c r="AM33" s="355"/>
      <c r="AN33" s="358"/>
      <c r="AO33" s="355"/>
      <c r="AP33" s="361"/>
    </row>
    <row r="34" spans="1:42" ht="13.5" customHeight="1" thickBot="1" x14ac:dyDescent="0.4">
      <c r="A34" s="352"/>
      <c r="B34" s="353"/>
      <c r="C34" s="356"/>
      <c r="D34" s="359"/>
      <c r="E34" s="356"/>
      <c r="F34" s="365"/>
      <c r="G34" s="356"/>
      <c r="H34" s="359"/>
      <c r="I34" s="356"/>
      <c r="J34" s="359"/>
      <c r="K34" s="356"/>
      <c r="L34" s="359"/>
      <c r="M34" s="356"/>
      <c r="N34" s="359"/>
      <c r="O34" s="356"/>
      <c r="P34" s="359"/>
      <c r="Q34" s="356"/>
      <c r="R34" s="359"/>
      <c r="S34" s="356"/>
      <c r="T34" s="359"/>
      <c r="U34" s="356"/>
      <c r="V34" s="359"/>
      <c r="W34" s="356"/>
      <c r="X34" s="359"/>
      <c r="Y34" s="356"/>
      <c r="Z34" s="359"/>
      <c r="AA34" s="356"/>
      <c r="AB34" s="359"/>
      <c r="AC34" s="356"/>
      <c r="AD34" s="359"/>
      <c r="AE34" s="356"/>
      <c r="AF34" s="359"/>
      <c r="AG34" s="356"/>
      <c r="AH34" s="359"/>
      <c r="AI34" s="356"/>
      <c r="AJ34" s="359"/>
      <c r="AK34" s="356"/>
      <c r="AL34" s="359"/>
      <c r="AM34" s="356"/>
      <c r="AN34" s="359"/>
      <c r="AO34" s="356"/>
      <c r="AP34" s="362"/>
    </row>
    <row r="35" spans="1:42" ht="15" customHeight="1" x14ac:dyDescent="0.35">
      <c r="A35" s="35" t="s">
        <v>9</v>
      </c>
      <c r="B35" s="36">
        <f>B6*1311/60</f>
        <v>0</v>
      </c>
      <c r="C35" s="225">
        <v>700</v>
      </c>
      <c r="D35" s="111">
        <f>B35/C35</f>
        <v>0</v>
      </c>
      <c r="E35" s="225">
        <v>1000</v>
      </c>
      <c r="F35" s="117">
        <f>B35/E35</f>
        <v>0</v>
      </c>
      <c r="G35" s="226">
        <v>1300</v>
      </c>
      <c r="H35" s="118">
        <f>B35/G35</f>
        <v>0</v>
      </c>
      <c r="I35" s="227">
        <v>1300</v>
      </c>
      <c r="J35" s="119">
        <f>B35/I35</f>
        <v>0</v>
      </c>
      <c r="K35" s="171">
        <v>1300</v>
      </c>
      <c r="L35" s="112">
        <f>B35/K35</f>
        <v>0</v>
      </c>
      <c r="M35" s="172">
        <v>1300</v>
      </c>
      <c r="N35" s="112">
        <f>B35/M35</f>
        <v>0</v>
      </c>
      <c r="O35" s="172">
        <v>1300</v>
      </c>
      <c r="P35" s="112">
        <f>$B35/O35</f>
        <v>0</v>
      </c>
      <c r="Q35" s="172">
        <v>1300</v>
      </c>
      <c r="R35" s="113">
        <f>$B35/Q35</f>
        <v>0</v>
      </c>
      <c r="S35" s="173">
        <v>1000</v>
      </c>
      <c r="T35" s="112">
        <f>B35/S35</f>
        <v>0</v>
      </c>
      <c r="U35" s="172">
        <v>1000</v>
      </c>
      <c r="V35" s="112">
        <f>B35/U35</f>
        <v>0</v>
      </c>
      <c r="W35" s="172">
        <v>1000</v>
      </c>
      <c r="X35" s="112">
        <f>$B35/W35</f>
        <v>0</v>
      </c>
      <c r="Y35" s="172">
        <v>1000</v>
      </c>
      <c r="Z35" s="114">
        <f>$B35/Y35</f>
        <v>0</v>
      </c>
      <c r="AA35" s="171">
        <v>1000</v>
      </c>
      <c r="AB35" s="112">
        <f>B35/AA35</f>
        <v>0</v>
      </c>
      <c r="AC35" s="172">
        <v>1000</v>
      </c>
      <c r="AD35" s="112">
        <f>B35/AC35</f>
        <v>0</v>
      </c>
      <c r="AE35" s="172">
        <v>1000</v>
      </c>
      <c r="AF35" s="112">
        <f>$B35/AE35</f>
        <v>0</v>
      </c>
      <c r="AG35" s="172">
        <v>1000</v>
      </c>
      <c r="AH35" s="113">
        <f>$B35/AG35</f>
        <v>0</v>
      </c>
      <c r="AI35" s="173">
        <v>1000</v>
      </c>
      <c r="AJ35" s="112">
        <f>B35/AI35</f>
        <v>0</v>
      </c>
      <c r="AK35" s="172">
        <v>1200</v>
      </c>
      <c r="AL35" s="114">
        <f>B35/AK35</f>
        <v>0</v>
      </c>
      <c r="AM35" s="171">
        <v>1200</v>
      </c>
      <c r="AN35" s="112">
        <f>B35/AM35</f>
        <v>0</v>
      </c>
      <c r="AO35" s="172">
        <v>1200</v>
      </c>
      <c r="AP35" s="112">
        <f>B35/AO35</f>
        <v>0</v>
      </c>
    </row>
    <row r="36" spans="1:42" ht="15" customHeight="1" x14ac:dyDescent="0.35">
      <c r="A36" s="37" t="s">
        <v>10</v>
      </c>
      <c r="B36" s="45">
        <f>B6*1287/60</f>
        <v>0</v>
      </c>
      <c r="C36" s="228">
        <v>460</v>
      </c>
      <c r="D36" s="115">
        <f>B36/C36</f>
        <v>0</v>
      </c>
      <c r="E36" s="228">
        <v>500</v>
      </c>
      <c r="F36" s="116">
        <f>B36/E36</f>
        <v>0</v>
      </c>
      <c r="G36" s="176">
        <v>1250</v>
      </c>
      <c r="H36" s="229">
        <f>B36/G36</f>
        <v>0</v>
      </c>
      <c r="I36" s="178">
        <v>1250</v>
      </c>
      <c r="J36" s="230">
        <f>B36/I36</f>
        <v>0</v>
      </c>
      <c r="K36" s="180">
        <v>1250</v>
      </c>
      <c r="L36" s="181">
        <f>B36/K36</f>
        <v>0</v>
      </c>
      <c r="M36" s="182">
        <v>1250</v>
      </c>
      <c r="N36" s="181">
        <f>B36/M36</f>
        <v>0</v>
      </c>
      <c r="O36" s="182">
        <v>1250</v>
      </c>
      <c r="P36" s="181">
        <f>$B36/O36</f>
        <v>0</v>
      </c>
      <c r="Q36" s="182">
        <v>1250</v>
      </c>
      <c r="R36" s="183">
        <f>$B36/Q36</f>
        <v>0</v>
      </c>
      <c r="S36" s="184">
        <v>700</v>
      </c>
      <c r="T36" s="181">
        <f>B36/S36</f>
        <v>0</v>
      </c>
      <c r="U36" s="182">
        <v>700</v>
      </c>
      <c r="V36" s="181">
        <f>B36/U36</f>
        <v>0</v>
      </c>
      <c r="W36" s="182">
        <v>700</v>
      </c>
      <c r="X36" s="181">
        <f>$B36/W36</f>
        <v>0</v>
      </c>
      <c r="Y36" s="182">
        <v>700</v>
      </c>
      <c r="Z36" s="185">
        <f>$B36/Y36</f>
        <v>0</v>
      </c>
      <c r="AA36" s="180">
        <v>700</v>
      </c>
      <c r="AB36" s="181">
        <f>B36/AA36</f>
        <v>0</v>
      </c>
      <c r="AC36" s="182">
        <v>700</v>
      </c>
      <c r="AD36" s="181">
        <f>B36/AC36</f>
        <v>0</v>
      </c>
      <c r="AE36" s="182">
        <v>700</v>
      </c>
      <c r="AF36" s="181">
        <f>$B36/AE36</f>
        <v>0</v>
      </c>
      <c r="AG36" s="182">
        <v>700</v>
      </c>
      <c r="AH36" s="183">
        <f>$B36/AG36</f>
        <v>0</v>
      </c>
      <c r="AI36" s="184">
        <v>700</v>
      </c>
      <c r="AJ36" s="181">
        <f>B36/AI36</f>
        <v>0</v>
      </c>
      <c r="AK36" s="182">
        <v>700</v>
      </c>
      <c r="AL36" s="185">
        <f>B36/AK36</f>
        <v>0</v>
      </c>
      <c r="AM36" s="180">
        <v>700</v>
      </c>
      <c r="AN36" s="181">
        <f>B36/AM36</f>
        <v>0</v>
      </c>
      <c r="AO36" s="182">
        <v>700</v>
      </c>
      <c r="AP36" s="181">
        <f>B36/AO36</f>
        <v>0</v>
      </c>
    </row>
    <row r="37" spans="1:42" s="11" customFormat="1" ht="15" customHeight="1" x14ac:dyDescent="0.25">
      <c r="A37" s="39" t="s">
        <v>11</v>
      </c>
      <c r="B37" s="64">
        <f>B6*315/60</f>
        <v>0</v>
      </c>
      <c r="C37" s="231">
        <v>80</v>
      </c>
      <c r="D37" s="109">
        <f t="shared" ref="D37:D48" si="20">B37/C37</f>
        <v>0</v>
      </c>
      <c r="E37" s="232">
        <v>130</v>
      </c>
      <c r="F37" s="15">
        <f t="shared" ref="F37:F48" si="21">B37/E37</f>
        <v>0</v>
      </c>
      <c r="G37" s="188">
        <v>240</v>
      </c>
      <c r="H37" s="16">
        <f t="shared" ref="H37:H48" si="22">B37/G37</f>
        <v>0</v>
      </c>
      <c r="I37" s="189">
        <v>240</v>
      </c>
      <c r="J37" s="17">
        <f t="shared" ref="J37:J48" si="23">B37/I37</f>
        <v>0</v>
      </c>
      <c r="K37" s="132">
        <v>410</v>
      </c>
      <c r="L37" s="18">
        <f t="shared" ref="L37:L48" si="24">B37/K37</f>
        <v>0</v>
      </c>
      <c r="M37" s="131">
        <v>360</v>
      </c>
      <c r="N37" s="18">
        <f t="shared" ref="N37:N48" si="25">B37/M37</f>
        <v>0</v>
      </c>
      <c r="O37" s="131">
        <v>400</v>
      </c>
      <c r="P37" s="18">
        <f t="shared" ref="P37:P48" si="26">$B37/O37</f>
        <v>0</v>
      </c>
      <c r="Q37" s="131">
        <v>360</v>
      </c>
      <c r="R37" s="19">
        <f t="shared" ref="R37:R48" si="27">$B37/Q37</f>
        <v>0</v>
      </c>
      <c r="S37" s="130">
        <v>400</v>
      </c>
      <c r="T37" s="18">
        <f t="shared" ref="T37:T48" si="28">B37/S37</f>
        <v>0</v>
      </c>
      <c r="U37" s="131">
        <v>310</v>
      </c>
      <c r="V37" s="18">
        <f t="shared" ref="V37:V48" si="29">B37/U37</f>
        <v>0</v>
      </c>
      <c r="W37" s="131">
        <v>350</v>
      </c>
      <c r="X37" s="18">
        <f t="shared" ref="X37:X48" si="30">$B37/W37</f>
        <v>0</v>
      </c>
      <c r="Y37" s="131">
        <v>310</v>
      </c>
      <c r="Z37" s="20">
        <f t="shared" ref="Z37:Z48" si="31">$B37/Y37</f>
        <v>0</v>
      </c>
      <c r="AA37" s="132">
        <v>420</v>
      </c>
      <c r="AB37" s="18">
        <f t="shared" ref="AB37:AB48" si="32">B37/AA37</f>
        <v>0</v>
      </c>
      <c r="AC37" s="131">
        <v>320</v>
      </c>
      <c r="AD37" s="18">
        <f t="shared" ref="AD37:AD48" si="33">B37/AC37</f>
        <v>0</v>
      </c>
      <c r="AE37" s="131">
        <v>360</v>
      </c>
      <c r="AF37" s="18">
        <f t="shared" ref="AF37:AF48" si="34">$B37/AE37</f>
        <v>0</v>
      </c>
      <c r="AG37" s="131">
        <v>320</v>
      </c>
      <c r="AH37" s="19">
        <f t="shared" ref="AH37:AH48" si="35">$B37/AG37</f>
        <v>0</v>
      </c>
      <c r="AI37" s="130">
        <v>420</v>
      </c>
      <c r="AJ37" s="18">
        <f t="shared" ref="AJ37:AJ48" si="36">B37/AI37</f>
        <v>0</v>
      </c>
      <c r="AK37" s="131">
        <v>320</v>
      </c>
      <c r="AL37" s="20">
        <f t="shared" ref="AL37:AL48" si="37">B37/AK37</f>
        <v>0</v>
      </c>
      <c r="AM37" s="132">
        <v>420</v>
      </c>
      <c r="AN37" s="18">
        <f t="shared" ref="AN37:AN48" si="38">B37/AM37</f>
        <v>0</v>
      </c>
      <c r="AO37" s="131">
        <v>320</v>
      </c>
      <c r="AP37" s="18">
        <f t="shared" ref="AP37:AP48" si="39">B37/AO37</f>
        <v>0</v>
      </c>
    </row>
    <row r="38" spans="1:42" s="11" customFormat="1" ht="15" customHeight="1" x14ac:dyDescent="0.25">
      <c r="A38" s="37" t="s">
        <v>12</v>
      </c>
      <c r="B38" s="38">
        <f>B6*16.2/60</f>
        <v>0</v>
      </c>
      <c r="C38" s="233">
        <v>7</v>
      </c>
      <c r="D38" s="41">
        <f t="shared" si="20"/>
        <v>0</v>
      </c>
      <c r="E38" s="234">
        <v>10</v>
      </c>
      <c r="F38" s="42">
        <f t="shared" si="21"/>
        <v>0</v>
      </c>
      <c r="G38" s="207">
        <v>8</v>
      </c>
      <c r="H38" s="235">
        <f t="shared" si="22"/>
        <v>0</v>
      </c>
      <c r="I38" s="208">
        <v>8</v>
      </c>
      <c r="J38" s="236">
        <f t="shared" si="23"/>
        <v>0</v>
      </c>
      <c r="K38" s="146">
        <v>11</v>
      </c>
      <c r="L38" s="147">
        <f t="shared" si="24"/>
        <v>0</v>
      </c>
      <c r="M38" s="148">
        <v>15</v>
      </c>
      <c r="N38" s="147">
        <f t="shared" si="25"/>
        <v>0</v>
      </c>
      <c r="O38" s="148">
        <v>27</v>
      </c>
      <c r="P38" s="147">
        <f t="shared" si="26"/>
        <v>0</v>
      </c>
      <c r="Q38" s="148">
        <v>10</v>
      </c>
      <c r="R38" s="195">
        <f t="shared" si="27"/>
        <v>0</v>
      </c>
      <c r="S38" s="151">
        <v>8</v>
      </c>
      <c r="T38" s="147">
        <f t="shared" si="28"/>
        <v>0</v>
      </c>
      <c r="U38" s="148">
        <v>18</v>
      </c>
      <c r="V38" s="147">
        <f t="shared" si="29"/>
        <v>0</v>
      </c>
      <c r="W38" s="148">
        <v>27</v>
      </c>
      <c r="X38" s="147">
        <f t="shared" si="30"/>
        <v>0</v>
      </c>
      <c r="Y38" s="148">
        <v>9</v>
      </c>
      <c r="Z38" s="196">
        <f t="shared" si="31"/>
        <v>0</v>
      </c>
      <c r="AA38" s="146">
        <v>8</v>
      </c>
      <c r="AB38" s="147">
        <f t="shared" si="32"/>
        <v>0</v>
      </c>
      <c r="AC38" s="148">
        <v>18</v>
      </c>
      <c r="AD38" s="147">
        <f t="shared" si="33"/>
        <v>0</v>
      </c>
      <c r="AE38" s="148">
        <v>27</v>
      </c>
      <c r="AF38" s="147">
        <f t="shared" si="34"/>
        <v>0</v>
      </c>
      <c r="AG38" s="148">
        <v>9</v>
      </c>
      <c r="AH38" s="195">
        <f t="shared" si="35"/>
        <v>0</v>
      </c>
      <c r="AI38" s="151">
        <v>8</v>
      </c>
      <c r="AJ38" s="147">
        <f t="shared" si="36"/>
        <v>0</v>
      </c>
      <c r="AK38" s="148">
        <v>8</v>
      </c>
      <c r="AL38" s="196">
        <f t="shared" si="37"/>
        <v>0</v>
      </c>
      <c r="AM38" s="146">
        <v>8</v>
      </c>
      <c r="AN38" s="147">
        <f t="shared" si="38"/>
        <v>0</v>
      </c>
      <c r="AO38" s="148">
        <v>8</v>
      </c>
      <c r="AP38" s="147">
        <f t="shared" si="39"/>
        <v>0</v>
      </c>
    </row>
    <row r="39" spans="1:42" s="11" customFormat="1" ht="15" customHeight="1" x14ac:dyDescent="0.25">
      <c r="A39" s="39" t="s">
        <v>13</v>
      </c>
      <c r="B39" s="40">
        <f>B6*12.6/60</f>
        <v>0</v>
      </c>
      <c r="C39" s="237">
        <v>3</v>
      </c>
      <c r="D39" s="46">
        <f t="shared" si="20"/>
        <v>0</v>
      </c>
      <c r="E39" s="238">
        <v>5</v>
      </c>
      <c r="F39" s="47">
        <f t="shared" si="21"/>
        <v>0</v>
      </c>
      <c r="G39" s="205">
        <v>8</v>
      </c>
      <c r="H39" s="16">
        <f t="shared" si="22"/>
        <v>0</v>
      </c>
      <c r="I39" s="206">
        <v>8</v>
      </c>
      <c r="J39" s="17">
        <f t="shared" si="23"/>
        <v>0</v>
      </c>
      <c r="K39" s="164">
        <v>11</v>
      </c>
      <c r="L39" s="50">
        <f t="shared" si="24"/>
        <v>0</v>
      </c>
      <c r="M39" s="163">
        <v>9</v>
      </c>
      <c r="N39" s="50">
        <f t="shared" si="25"/>
        <v>0</v>
      </c>
      <c r="O39" s="163">
        <v>12</v>
      </c>
      <c r="P39" s="50">
        <f t="shared" si="26"/>
        <v>0</v>
      </c>
      <c r="Q39" s="163">
        <v>14</v>
      </c>
      <c r="R39" s="51">
        <f t="shared" si="27"/>
        <v>0</v>
      </c>
      <c r="S39" s="162">
        <v>11</v>
      </c>
      <c r="T39" s="50">
        <f t="shared" si="28"/>
        <v>0</v>
      </c>
      <c r="U39" s="163">
        <v>8</v>
      </c>
      <c r="V39" s="50">
        <f t="shared" si="29"/>
        <v>0</v>
      </c>
      <c r="W39" s="163">
        <v>11</v>
      </c>
      <c r="X39" s="50">
        <f t="shared" si="30"/>
        <v>0</v>
      </c>
      <c r="Y39" s="163">
        <v>12</v>
      </c>
      <c r="Z39" s="52">
        <f t="shared" si="31"/>
        <v>0</v>
      </c>
      <c r="AA39" s="164">
        <v>11</v>
      </c>
      <c r="AB39" s="50">
        <f t="shared" si="32"/>
        <v>0</v>
      </c>
      <c r="AC39" s="163">
        <v>8</v>
      </c>
      <c r="AD39" s="50">
        <f t="shared" si="33"/>
        <v>0</v>
      </c>
      <c r="AE39" s="163">
        <v>11</v>
      </c>
      <c r="AF39" s="50">
        <f t="shared" si="34"/>
        <v>0</v>
      </c>
      <c r="AG39" s="163">
        <v>12</v>
      </c>
      <c r="AH39" s="51">
        <f t="shared" si="35"/>
        <v>0</v>
      </c>
      <c r="AI39" s="162">
        <v>11</v>
      </c>
      <c r="AJ39" s="50">
        <f t="shared" si="36"/>
        <v>0</v>
      </c>
      <c r="AK39" s="163">
        <v>8</v>
      </c>
      <c r="AL39" s="52">
        <f t="shared" si="37"/>
        <v>0</v>
      </c>
      <c r="AM39" s="164">
        <v>11</v>
      </c>
      <c r="AN39" s="50">
        <f t="shared" si="38"/>
        <v>0</v>
      </c>
      <c r="AO39" s="163">
        <v>8</v>
      </c>
      <c r="AP39" s="50">
        <f t="shared" si="39"/>
        <v>0</v>
      </c>
    </row>
    <row r="40" spans="1:42" s="11" customFormat="1" ht="15" customHeight="1" x14ac:dyDescent="0.25">
      <c r="A40" s="37" t="s">
        <v>14</v>
      </c>
      <c r="B40" s="44">
        <f>B6*0.92/60</f>
        <v>0</v>
      </c>
      <c r="C40" s="239">
        <v>1.2</v>
      </c>
      <c r="D40" s="41">
        <f t="shared" si="20"/>
        <v>0</v>
      </c>
      <c r="E40" s="240">
        <v>1.5</v>
      </c>
      <c r="F40" s="42">
        <f t="shared" si="21"/>
        <v>0</v>
      </c>
      <c r="G40" s="241">
        <v>1.9</v>
      </c>
      <c r="H40" s="235">
        <f t="shared" si="22"/>
        <v>0</v>
      </c>
      <c r="I40" s="242">
        <v>1.6</v>
      </c>
      <c r="J40" s="236">
        <f t="shared" si="23"/>
        <v>0</v>
      </c>
      <c r="K40" s="243">
        <v>2.2000000000000002</v>
      </c>
      <c r="L40" s="147">
        <f t="shared" si="24"/>
        <v>0</v>
      </c>
      <c r="M40" s="144">
        <v>1.6</v>
      </c>
      <c r="N40" s="147">
        <f t="shared" si="25"/>
        <v>0</v>
      </c>
      <c r="O40" s="242">
        <v>2</v>
      </c>
      <c r="P40" s="147">
        <f t="shared" si="26"/>
        <v>0</v>
      </c>
      <c r="Q40" s="242">
        <v>2.6</v>
      </c>
      <c r="R40" s="195">
        <f t="shared" si="27"/>
        <v>0</v>
      </c>
      <c r="S40" s="142">
        <v>2.2999999999999998</v>
      </c>
      <c r="T40" s="147">
        <f t="shared" si="28"/>
        <v>0</v>
      </c>
      <c r="U40" s="144">
        <v>1.8</v>
      </c>
      <c r="V40" s="147">
        <f t="shared" si="29"/>
        <v>0</v>
      </c>
      <c r="W40" s="242">
        <v>2</v>
      </c>
      <c r="X40" s="147">
        <f t="shared" si="30"/>
        <v>0</v>
      </c>
      <c r="Y40" s="242">
        <v>2.6</v>
      </c>
      <c r="Z40" s="196">
        <f t="shared" si="31"/>
        <v>0</v>
      </c>
      <c r="AA40" s="194">
        <v>2.2999999999999998</v>
      </c>
      <c r="AB40" s="147">
        <f t="shared" si="32"/>
        <v>0</v>
      </c>
      <c r="AC40" s="144">
        <v>1.8</v>
      </c>
      <c r="AD40" s="147">
        <f t="shared" si="33"/>
        <v>0</v>
      </c>
      <c r="AE40" s="242">
        <v>2</v>
      </c>
      <c r="AF40" s="147">
        <f t="shared" si="34"/>
        <v>0</v>
      </c>
      <c r="AG40" s="242">
        <v>2.6</v>
      </c>
      <c r="AH40" s="195">
        <f t="shared" si="35"/>
        <v>0</v>
      </c>
      <c r="AI40" s="142">
        <v>2.2999999999999998</v>
      </c>
      <c r="AJ40" s="147">
        <f t="shared" si="36"/>
        <v>0</v>
      </c>
      <c r="AK40" s="144">
        <v>1.8</v>
      </c>
      <c r="AL40" s="196">
        <f t="shared" si="37"/>
        <v>0</v>
      </c>
      <c r="AM40" s="194">
        <v>2.2999999999999998</v>
      </c>
      <c r="AN40" s="147">
        <f t="shared" si="38"/>
        <v>0</v>
      </c>
      <c r="AO40" s="144">
        <v>1.8</v>
      </c>
      <c r="AP40" s="147">
        <f t="shared" si="39"/>
        <v>0</v>
      </c>
    </row>
    <row r="41" spans="1:42" s="11" customFormat="1" ht="15" customHeight="1" x14ac:dyDescent="0.25">
      <c r="A41" s="39" t="s">
        <v>15</v>
      </c>
      <c r="B41" s="64">
        <f>B6*1478/60</f>
        <v>0</v>
      </c>
      <c r="C41" s="237">
        <v>340</v>
      </c>
      <c r="D41" s="46">
        <f t="shared" si="20"/>
        <v>0</v>
      </c>
      <c r="E41" s="238">
        <v>440</v>
      </c>
      <c r="F41" s="47">
        <f t="shared" si="21"/>
        <v>0</v>
      </c>
      <c r="G41" s="205">
        <v>700</v>
      </c>
      <c r="H41" s="16">
        <f t="shared" si="22"/>
        <v>0</v>
      </c>
      <c r="I41" s="206">
        <v>700</v>
      </c>
      <c r="J41" s="120">
        <f t="shared" si="23"/>
        <v>0</v>
      </c>
      <c r="K41" s="162">
        <v>890</v>
      </c>
      <c r="L41" s="107">
        <f t="shared" si="24"/>
        <v>0</v>
      </c>
      <c r="M41" s="163">
        <v>890</v>
      </c>
      <c r="N41" s="50">
        <f t="shared" si="25"/>
        <v>0</v>
      </c>
      <c r="O41" s="163">
        <v>1000</v>
      </c>
      <c r="P41" s="50">
        <f t="shared" si="26"/>
        <v>0</v>
      </c>
      <c r="Q41" s="163">
        <v>1300</v>
      </c>
      <c r="R41" s="51">
        <f t="shared" si="27"/>
        <v>0</v>
      </c>
      <c r="S41" s="162">
        <v>900</v>
      </c>
      <c r="T41" s="50">
        <f t="shared" si="28"/>
        <v>0</v>
      </c>
      <c r="U41" s="163">
        <v>900</v>
      </c>
      <c r="V41" s="50">
        <f t="shared" si="29"/>
        <v>0</v>
      </c>
      <c r="W41" s="163">
        <v>1000</v>
      </c>
      <c r="X41" s="50">
        <f t="shared" si="30"/>
        <v>0</v>
      </c>
      <c r="Y41" s="163">
        <v>1300</v>
      </c>
      <c r="Z41" s="52">
        <f t="shared" si="31"/>
        <v>0</v>
      </c>
      <c r="AA41" s="164">
        <v>900</v>
      </c>
      <c r="AB41" s="50">
        <f t="shared" si="32"/>
        <v>0</v>
      </c>
      <c r="AC41" s="163">
        <v>900</v>
      </c>
      <c r="AD41" s="50">
        <f t="shared" si="33"/>
        <v>0</v>
      </c>
      <c r="AE41" s="163">
        <v>1000</v>
      </c>
      <c r="AF41" s="50">
        <f t="shared" si="34"/>
        <v>0</v>
      </c>
      <c r="AG41" s="163">
        <v>1300</v>
      </c>
      <c r="AH41" s="51">
        <f t="shared" si="35"/>
        <v>0</v>
      </c>
      <c r="AI41" s="162">
        <v>900</v>
      </c>
      <c r="AJ41" s="50">
        <f t="shared" si="36"/>
        <v>0</v>
      </c>
      <c r="AK41" s="163">
        <v>900</v>
      </c>
      <c r="AL41" s="52">
        <f t="shared" si="37"/>
        <v>0</v>
      </c>
      <c r="AM41" s="164">
        <v>900</v>
      </c>
      <c r="AN41" s="50">
        <f t="shared" si="38"/>
        <v>0</v>
      </c>
      <c r="AO41" s="163">
        <v>900</v>
      </c>
      <c r="AP41" s="50">
        <f t="shared" si="39"/>
        <v>0</v>
      </c>
    </row>
    <row r="42" spans="1:42" s="11" customFormat="1" ht="15" customHeight="1" x14ac:dyDescent="0.25">
      <c r="A42" s="37" t="s">
        <v>16</v>
      </c>
      <c r="B42" s="38">
        <f>B6*171/60</f>
        <v>0</v>
      </c>
      <c r="C42" s="233">
        <v>90</v>
      </c>
      <c r="D42" s="41">
        <f t="shared" si="20"/>
        <v>0</v>
      </c>
      <c r="E42" s="234">
        <v>90</v>
      </c>
      <c r="F42" s="42">
        <f t="shared" si="21"/>
        <v>0</v>
      </c>
      <c r="G42" s="207">
        <v>120</v>
      </c>
      <c r="H42" s="235">
        <f t="shared" si="22"/>
        <v>0</v>
      </c>
      <c r="I42" s="208">
        <v>120</v>
      </c>
      <c r="J42" s="236">
        <f t="shared" si="23"/>
        <v>0</v>
      </c>
      <c r="K42" s="244">
        <v>150</v>
      </c>
      <c r="L42" s="147">
        <f t="shared" si="24"/>
        <v>0</v>
      </c>
      <c r="M42" s="148">
        <v>150</v>
      </c>
      <c r="N42" s="147">
        <f t="shared" si="25"/>
        <v>0</v>
      </c>
      <c r="O42" s="148">
        <v>220</v>
      </c>
      <c r="P42" s="147">
        <f t="shared" si="26"/>
        <v>0</v>
      </c>
      <c r="Q42" s="148">
        <v>290</v>
      </c>
      <c r="R42" s="195">
        <f t="shared" si="27"/>
        <v>0</v>
      </c>
      <c r="S42" s="151">
        <v>150</v>
      </c>
      <c r="T42" s="147">
        <f t="shared" si="28"/>
        <v>0</v>
      </c>
      <c r="U42" s="148">
        <v>150</v>
      </c>
      <c r="V42" s="147">
        <f t="shared" si="29"/>
        <v>0</v>
      </c>
      <c r="W42" s="148">
        <v>220</v>
      </c>
      <c r="X42" s="147">
        <f t="shared" si="30"/>
        <v>0</v>
      </c>
      <c r="Y42" s="148">
        <v>290</v>
      </c>
      <c r="Z42" s="196">
        <f t="shared" si="31"/>
        <v>0</v>
      </c>
      <c r="AA42" s="146">
        <v>150</v>
      </c>
      <c r="AB42" s="147">
        <f t="shared" si="32"/>
        <v>0</v>
      </c>
      <c r="AC42" s="148">
        <v>150</v>
      </c>
      <c r="AD42" s="147">
        <f t="shared" si="33"/>
        <v>0</v>
      </c>
      <c r="AE42" s="148">
        <v>220</v>
      </c>
      <c r="AF42" s="147">
        <f t="shared" si="34"/>
        <v>0</v>
      </c>
      <c r="AG42" s="148">
        <v>290</v>
      </c>
      <c r="AH42" s="195">
        <f t="shared" si="35"/>
        <v>0</v>
      </c>
      <c r="AI42" s="151">
        <v>150</v>
      </c>
      <c r="AJ42" s="147">
        <f t="shared" si="36"/>
        <v>0</v>
      </c>
      <c r="AK42" s="148">
        <v>150</v>
      </c>
      <c r="AL42" s="196">
        <f t="shared" si="37"/>
        <v>0</v>
      </c>
      <c r="AM42" s="146">
        <v>150</v>
      </c>
      <c r="AN42" s="147">
        <f t="shared" si="38"/>
        <v>0</v>
      </c>
      <c r="AO42" s="148">
        <v>150</v>
      </c>
      <c r="AP42" s="147">
        <f t="shared" si="39"/>
        <v>0</v>
      </c>
    </row>
    <row r="43" spans="1:42" s="11" customFormat="1" ht="15" customHeight="1" x14ac:dyDescent="0.25">
      <c r="A43" s="39" t="s">
        <v>17</v>
      </c>
      <c r="B43" s="40">
        <f>B6*66.6/60</f>
        <v>0</v>
      </c>
      <c r="C43" s="237">
        <v>17</v>
      </c>
      <c r="D43" s="46">
        <f t="shared" si="20"/>
        <v>0</v>
      </c>
      <c r="E43" s="238">
        <v>22</v>
      </c>
      <c r="F43" s="47">
        <f t="shared" si="21"/>
        <v>0</v>
      </c>
      <c r="G43" s="205">
        <v>34</v>
      </c>
      <c r="H43" s="16">
        <f t="shared" si="22"/>
        <v>0</v>
      </c>
      <c r="I43" s="206">
        <v>34</v>
      </c>
      <c r="J43" s="17">
        <f t="shared" si="23"/>
        <v>0</v>
      </c>
      <c r="K43" s="164">
        <v>43</v>
      </c>
      <c r="L43" s="50">
        <f t="shared" si="24"/>
        <v>0</v>
      </c>
      <c r="M43" s="163">
        <v>43</v>
      </c>
      <c r="N43" s="50">
        <f t="shared" si="25"/>
        <v>0</v>
      </c>
      <c r="O43" s="163">
        <v>50</v>
      </c>
      <c r="P43" s="50">
        <f t="shared" si="26"/>
        <v>0</v>
      </c>
      <c r="Q43" s="163">
        <v>50</v>
      </c>
      <c r="R43" s="51">
        <f t="shared" si="27"/>
        <v>0</v>
      </c>
      <c r="S43" s="162">
        <v>45</v>
      </c>
      <c r="T43" s="50">
        <f t="shared" si="28"/>
        <v>0</v>
      </c>
      <c r="U43" s="163">
        <v>45</v>
      </c>
      <c r="V43" s="50">
        <f t="shared" si="29"/>
        <v>0</v>
      </c>
      <c r="W43" s="163">
        <v>50</v>
      </c>
      <c r="X43" s="50">
        <f t="shared" si="30"/>
        <v>0</v>
      </c>
      <c r="Y43" s="163">
        <v>50</v>
      </c>
      <c r="Z43" s="52">
        <f t="shared" si="31"/>
        <v>0</v>
      </c>
      <c r="AA43" s="164">
        <v>45</v>
      </c>
      <c r="AB43" s="50">
        <f t="shared" si="32"/>
        <v>0</v>
      </c>
      <c r="AC43" s="163">
        <v>45</v>
      </c>
      <c r="AD43" s="50">
        <f t="shared" si="33"/>
        <v>0</v>
      </c>
      <c r="AE43" s="163">
        <v>50</v>
      </c>
      <c r="AF43" s="50">
        <f t="shared" si="34"/>
        <v>0</v>
      </c>
      <c r="AG43" s="163">
        <v>50</v>
      </c>
      <c r="AH43" s="51">
        <f t="shared" si="35"/>
        <v>0</v>
      </c>
      <c r="AI43" s="162">
        <v>45</v>
      </c>
      <c r="AJ43" s="50">
        <f t="shared" si="36"/>
        <v>0</v>
      </c>
      <c r="AK43" s="163">
        <v>45</v>
      </c>
      <c r="AL43" s="52">
        <f t="shared" si="37"/>
        <v>0</v>
      </c>
      <c r="AM43" s="164">
        <v>45</v>
      </c>
      <c r="AN43" s="50">
        <f t="shared" si="38"/>
        <v>0</v>
      </c>
      <c r="AO43" s="163">
        <v>45</v>
      </c>
      <c r="AP43" s="50">
        <f t="shared" si="39"/>
        <v>0</v>
      </c>
    </row>
    <row r="44" spans="1:42" s="11" customFormat="1" ht="15" customHeight="1" x14ac:dyDescent="0.25">
      <c r="A44" s="37" t="s">
        <v>18</v>
      </c>
      <c r="B44" s="38">
        <f>B6*46.8/60</f>
        <v>0</v>
      </c>
      <c r="C44" s="239">
        <v>11</v>
      </c>
      <c r="D44" s="41">
        <f t="shared" si="20"/>
        <v>0</v>
      </c>
      <c r="E44" s="240">
        <v>15</v>
      </c>
      <c r="F44" s="42">
        <f t="shared" si="21"/>
        <v>0</v>
      </c>
      <c r="G44" s="192">
        <v>25</v>
      </c>
      <c r="H44" s="235">
        <f t="shared" si="22"/>
        <v>0</v>
      </c>
      <c r="I44" s="193">
        <v>21</v>
      </c>
      <c r="J44" s="236">
        <f t="shared" si="23"/>
        <v>0</v>
      </c>
      <c r="K44" s="194">
        <v>35</v>
      </c>
      <c r="L44" s="147">
        <f t="shared" si="24"/>
        <v>0</v>
      </c>
      <c r="M44" s="144">
        <v>24</v>
      </c>
      <c r="N44" s="147">
        <f t="shared" si="25"/>
        <v>0</v>
      </c>
      <c r="O44" s="144">
        <v>29</v>
      </c>
      <c r="P44" s="147">
        <f t="shared" si="26"/>
        <v>0</v>
      </c>
      <c r="Q44" s="144">
        <v>44</v>
      </c>
      <c r="R44" s="195">
        <f t="shared" si="27"/>
        <v>0</v>
      </c>
      <c r="S44" s="142">
        <v>35</v>
      </c>
      <c r="T44" s="147">
        <f t="shared" si="28"/>
        <v>0</v>
      </c>
      <c r="U44" s="144">
        <v>25</v>
      </c>
      <c r="V44" s="147">
        <f t="shared" si="29"/>
        <v>0</v>
      </c>
      <c r="W44" s="144">
        <v>30</v>
      </c>
      <c r="X44" s="147">
        <f t="shared" si="30"/>
        <v>0</v>
      </c>
      <c r="Y44" s="144">
        <v>45</v>
      </c>
      <c r="Z44" s="196">
        <f t="shared" si="31"/>
        <v>0</v>
      </c>
      <c r="AA44" s="194">
        <v>35</v>
      </c>
      <c r="AB44" s="147">
        <f t="shared" si="32"/>
        <v>0</v>
      </c>
      <c r="AC44" s="144">
        <v>25</v>
      </c>
      <c r="AD44" s="147">
        <f t="shared" si="33"/>
        <v>0</v>
      </c>
      <c r="AE44" s="144">
        <v>30</v>
      </c>
      <c r="AF44" s="147">
        <f t="shared" si="34"/>
        <v>0</v>
      </c>
      <c r="AG44" s="144">
        <v>45</v>
      </c>
      <c r="AH44" s="195">
        <f t="shared" si="35"/>
        <v>0</v>
      </c>
      <c r="AI44" s="142">
        <v>30</v>
      </c>
      <c r="AJ44" s="147">
        <f t="shared" si="36"/>
        <v>0</v>
      </c>
      <c r="AK44" s="144">
        <v>20</v>
      </c>
      <c r="AL44" s="196">
        <f t="shared" si="37"/>
        <v>0</v>
      </c>
      <c r="AM44" s="194">
        <v>30</v>
      </c>
      <c r="AN44" s="147">
        <f t="shared" si="38"/>
        <v>0</v>
      </c>
      <c r="AO44" s="144">
        <v>20</v>
      </c>
      <c r="AP44" s="147">
        <f t="shared" si="39"/>
        <v>0</v>
      </c>
    </row>
    <row r="45" spans="1:42" s="11" customFormat="1" ht="15" customHeight="1" x14ac:dyDescent="0.25">
      <c r="A45" s="39" t="s">
        <v>19</v>
      </c>
      <c r="B45" s="40">
        <f>B6*66.6/60</f>
        <v>0</v>
      </c>
      <c r="C45" s="245">
        <v>20</v>
      </c>
      <c r="D45" s="110">
        <f t="shared" si="20"/>
        <v>0</v>
      </c>
      <c r="E45" s="246">
        <v>30</v>
      </c>
      <c r="F45" s="108">
        <f t="shared" si="21"/>
        <v>0</v>
      </c>
      <c r="G45" s="205">
        <v>40</v>
      </c>
      <c r="H45" s="16">
        <f t="shared" si="22"/>
        <v>0</v>
      </c>
      <c r="I45" s="206">
        <v>40</v>
      </c>
      <c r="J45" s="17">
        <f t="shared" si="23"/>
        <v>0</v>
      </c>
      <c r="K45" s="164">
        <v>55</v>
      </c>
      <c r="L45" s="50">
        <f t="shared" si="24"/>
        <v>0</v>
      </c>
      <c r="M45" s="163">
        <v>55</v>
      </c>
      <c r="N45" s="50">
        <f t="shared" si="25"/>
        <v>0</v>
      </c>
      <c r="O45" s="163">
        <v>60</v>
      </c>
      <c r="P45" s="50">
        <f t="shared" si="26"/>
        <v>0</v>
      </c>
      <c r="Q45" s="163">
        <v>70</v>
      </c>
      <c r="R45" s="51">
        <f t="shared" si="27"/>
        <v>0</v>
      </c>
      <c r="S45" s="162">
        <v>55</v>
      </c>
      <c r="T45" s="50">
        <f t="shared" si="28"/>
        <v>0</v>
      </c>
      <c r="U45" s="163">
        <v>55</v>
      </c>
      <c r="V45" s="50">
        <f t="shared" si="29"/>
        <v>0</v>
      </c>
      <c r="W45" s="163">
        <v>60</v>
      </c>
      <c r="X45" s="50">
        <f t="shared" si="30"/>
        <v>0</v>
      </c>
      <c r="Y45" s="163">
        <v>70</v>
      </c>
      <c r="Z45" s="52">
        <f t="shared" si="31"/>
        <v>0</v>
      </c>
      <c r="AA45" s="164">
        <v>55</v>
      </c>
      <c r="AB45" s="50">
        <f t="shared" si="32"/>
        <v>0</v>
      </c>
      <c r="AC45" s="163">
        <v>55</v>
      </c>
      <c r="AD45" s="50">
        <f t="shared" si="33"/>
        <v>0</v>
      </c>
      <c r="AE45" s="163">
        <v>60</v>
      </c>
      <c r="AF45" s="50">
        <f t="shared" si="34"/>
        <v>0</v>
      </c>
      <c r="AG45" s="163">
        <v>70</v>
      </c>
      <c r="AH45" s="51">
        <f t="shared" si="35"/>
        <v>0</v>
      </c>
      <c r="AI45" s="162">
        <v>55</v>
      </c>
      <c r="AJ45" s="50">
        <f t="shared" si="36"/>
        <v>0</v>
      </c>
      <c r="AK45" s="163">
        <v>55</v>
      </c>
      <c r="AL45" s="52">
        <f t="shared" si="37"/>
        <v>0</v>
      </c>
      <c r="AM45" s="164">
        <v>55</v>
      </c>
      <c r="AN45" s="50">
        <f t="shared" si="38"/>
        <v>0</v>
      </c>
      <c r="AO45" s="163">
        <v>55</v>
      </c>
      <c r="AP45" s="50">
        <f t="shared" si="39"/>
        <v>0</v>
      </c>
    </row>
    <row r="46" spans="1:42" s="22" customFormat="1" ht="15" customHeight="1" x14ac:dyDescent="0.25">
      <c r="A46" s="270" t="s">
        <v>20</v>
      </c>
      <c r="B46" s="271">
        <f>B6*1006/60</f>
        <v>0</v>
      </c>
      <c r="C46" s="272">
        <v>800</v>
      </c>
      <c r="D46" s="273">
        <f t="shared" si="20"/>
        <v>0</v>
      </c>
      <c r="E46" s="274">
        <v>1000</v>
      </c>
      <c r="F46" s="275">
        <f t="shared" si="21"/>
        <v>0</v>
      </c>
      <c r="G46" s="276">
        <v>1200</v>
      </c>
      <c r="H46" s="277">
        <f t="shared" si="22"/>
        <v>0</v>
      </c>
      <c r="I46" s="278">
        <v>1200</v>
      </c>
      <c r="J46" s="279">
        <f t="shared" si="23"/>
        <v>0</v>
      </c>
      <c r="K46" s="280">
        <v>1500</v>
      </c>
      <c r="L46" s="281">
        <f t="shared" si="24"/>
        <v>0</v>
      </c>
      <c r="M46" s="282">
        <v>1500</v>
      </c>
      <c r="N46" s="281">
        <f t="shared" si="25"/>
        <v>0</v>
      </c>
      <c r="O46" s="282">
        <v>1500</v>
      </c>
      <c r="P46" s="281">
        <f t="shared" si="26"/>
        <v>0</v>
      </c>
      <c r="Q46" s="282">
        <v>1500</v>
      </c>
      <c r="R46" s="283">
        <f t="shared" si="27"/>
        <v>0</v>
      </c>
      <c r="S46" s="284">
        <v>1500</v>
      </c>
      <c r="T46" s="281">
        <f t="shared" si="28"/>
        <v>0</v>
      </c>
      <c r="U46" s="282">
        <v>1500</v>
      </c>
      <c r="V46" s="281">
        <f t="shared" si="29"/>
        <v>0</v>
      </c>
      <c r="W46" s="282">
        <v>1500</v>
      </c>
      <c r="X46" s="281">
        <f t="shared" si="30"/>
        <v>0</v>
      </c>
      <c r="Y46" s="282">
        <v>1500</v>
      </c>
      <c r="Z46" s="285">
        <f t="shared" si="31"/>
        <v>0</v>
      </c>
      <c r="AA46" s="280">
        <v>1500</v>
      </c>
      <c r="AB46" s="281">
        <f t="shared" si="32"/>
        <v>0</v>
      </c>
      <c r="AC46" s="282">
        <v>1500</v>
      </c>
      <c r="AD46" s="281">
        <f t="shared" si="33"/>
        <v>0</v>
      </c>
      <c r="AE46" s="282">
        <v>1500</v>
      </c>
      <c r="AF46" s="281">
        <f t="shared" si="34"/>
        <v>0</v>
      </c>
      <c r="AG46" s="282">
        <v>1500</v>
      </c>
      <c r="AH46" s="283">
        <f t="shared" si="35"/>
        <v>0</v>
      </c>
      <c r="AI46" s="284">
        <v>1500</v>
      </c>
      <c r="AJ46" s="281">
        <f t="shared" si="36"/>
        <v>0</v>
      </c>
      <c r="AK46" s="282">
        <v>1500</v>
      </c>
      <c r="AL46" s="285">
        <f t="shared" si="37"/>
        <v>0</v>
      </c>
      <c r="AM46" s="280">
        <v>1500</v>
      </c>
      <c r="AN46" s="281">
        <f t="shared" si="38"/>
        <v>0</v>
      </c>
      <c r="AO46" s="282">
        <v>1500</v>
      </c>
      <c r="AP46" s="281">
        <f t="shared" si="39"/>
        <v>0</v>
      </c>
    </row>
    <row r="47" spans="1:42" s="11" customFormat="1" ht="15" customHeight="1" x14ac:dyDescent="0.25">
      <c r="A47" s="55" t="s">
        <v>21</v>
      </c>
      <c r="B47" s="67">
        <f>B6*1428/60</f>
        <v>0</v>
      </c>
      <c r="C47" s="218">
        <v>2000</v>
      </c>
      <c r="D47" s="57">
        <f t="shared" si="20"/>
        <v>0</v>
      </c>
      <c r="E47" s="219">
        <v>2300</v>
      </c>
      <c r="F47" s="58">
        <f t="shared" si="21"/>
        <v>0</v>
      </c>
      <c r="G47" s="211">
        <v>2500</v>
      </c>
      <c r="H47" s="16">
        <f t="shared" si="22"/>
        <v>0</v>
      </c>
      <c r="I47" s="212">
        <v>2300</v>
      </c>
      <c r="J47" s="17">
        <f t="shared" si="23"/>
        <v>0</v>
      </c>
      <c r="K47" s="213">
        <v>3000</v>
      </c>
      <c r="L47" s="50">
        <f t="shared" si="24"/>
        <v>0</v>
      </c>
      <c r="M47" s="214">
        <v>2300</v>
      </c>
      <c r="N47" s="50">
        <f t="shared" si="25"/>
        <v>0</v>
      </c>
      <c r="O47" s="214">
        <v>2600</v>
      </c>
      <c r="P47" s="50">
        <f t="shared" si="26"/>
        <v>0</v>
      </c>
      <c r="Q47" s="214">
        <v>2500</v>
      </c>
      <c r="R47" s="51">
        <f t="shared" si="27"/>
        <v>0</v>
      </c>
      <c r="S47" s="215">
        <v>3400</v>
      </c>
      <c r="T47" s="50">
        <f t="shared" si="28"/>
        <v>0</v>
      </c>
      <c r="U47" s="214">
        <v>2600</v>
      </c>
      <c r="V47" s="50">
        <f t="shared" si="29"/>
        <v>0</v>
      </c>
      <c r="W47" s="214">
        <v>2900</v>
      </c>
      <c r="X47" s="50">
        <f t="shared" si="30"/>
        <v>0</v>
      </c>
      <c r="Y47" s="214">
        <v>2800</v>
      </c>
      <c r="Z47" s="52">
        <f t="shared" si="31"/>
        <v>0</v>
      </c>
      <c r="AA47" s="213">
        <v>3400</v>
      </c>
      <c r="AB47" s="50">
        <f t="shared" si="32"/>
        <v>0</v>
      </c>
      <c r="AC47" s="214">
        <v>2600</v>
      </c>
      <c r="AD47" s="50">
        <f t="shared" si="33"/>
        <v>0</v>
      </c>
      <c r="AE47" s="214">
        <v>2900</v>
      </c>
      <c r="AF47" s="50">
        <f t="shared" si="34"/>
        <v>0</v>
      </c>
      <c r="AG47" s="214">
        <v>2800</v>
      </c>
      <c r="AH47" s="51">
        <f t="shared" si="35"/>
        <v>0</v>
      </c>
      <c r="AI47" s="215">
        <v>3400</v>
      </c>
      <c r="AJ47" s="50">
        <f t="shared" si="36"/>
        <v>0</v>
      </c>
      <c r="AK47" s="214">
        <v>2600</v>
      </c>
      <c r="AL47" s="52">
        <f t="shared" si="37"/>
        <v>0</v>
      </c>
      <c r="AM47" s="213">
        <v>3400</v>
      </c>
      <c r="AN47" s="50">
        <f t="shared" si="38"/>
        <v>0</v>
      </c>
      <c r="AO47" s="214">
        <v>2600</v>
      </c>
      <c r="AP47" s="50">
        <f t="shared" si="39"/>
        <v>0</v>
      </c>
    </row>
    <row r="48" spans="1:42" s="11" customFormat="1" ht="15" customHeight="1" thickBot="1" x14ac:dyDescent="0.3">
      <c r="A48" s="68" t="s">
        <v>22</v>
      </c>
      <c r="B48" s="69">
        <f>B6*720/60</f>
        <v>0</v>
      </c>
      <c r="C48" s="249">
        <v>1500</v>
      </c>
      <c r="D48" s="70">
        <f t="shared" si="20"/>
        <v>0</v>
      </c>
      <c r="E48" s="250">
        <v>1900</v>
      </c>
      <c r="F48" s="71">
        <f t="shared" si="21"/>
        <v>0</v>
      </c>
      <c r="G48" s="251">
        <v>2300</v>
      </c>
      <c r="H48" s="252">
        <f t="shared" si="22"/>
        <v>0</v>
      </c>
      <c r="I48" s="253">
        <v>2300</v>
      </c>
      <c r="J48" s="254">
        <f t="shared" si="23"/>
        <v>0</v>
      </c>
      <c r="K48" s="255">
        <v>2300</v>
      </c>
      <c r="L48" s="256">
        <f t="shared" si="24"/>
        <v>0</v>
      </c>
      <c r="M48" s="257">
        <v>2300</v>
      </c>
      <c r="N48" s="256">
        <f t="shared" si="25"/>
        <v>0</v>
      </c>
      <c r="O48" s="257">
        <v>2300</v>
      </c>
      <c r="P48" s="256">
        <f t="shared" si="26"/>
        <v>0</v>
      </c>
      <c r="Q48" s="257">
        <v>2300</v>
      </c>
      <c r="R48" s="258">
        <f t="shared" si="27"/>
        <v>0</v>
      </c>
      <c r="S48" s="259">
        <v>2300</v>
      </c>
      <c r="T48" s="256">
        <f t="shared" si="28"/>
        <v>0</v>
      </c>
      <c r="U48" s="257">
        <v>2300</v>
      </c>
      <c r="V48" s="256">
        <f t="shared" si="29"/>
        <v>0</v>
      </c>
      <c r="W48" s="257">
        <v>2300</v>
      </c>
      <c r="X48" s="256">
        <f t="shared" si="30"/>
        <v>0</v>
      </c>
      <c r="Y48" s="257">
        <v>2300</v>
      </c>
      <c r="Z48" s="260">
        <f t="shared" si="31"/>
        <v>0</v>
      </c>
      <c r="AA48" s="255">
        <v>2300</v>
      </c>
      <c r="AB48" s="256">
        <f t="shared" si="32"/>
        <v>0</v>
      </c>
      <c r="AC48" s="257">
        <v>2300</v>
      </c>
      <c r="AD48" s="256">
        <f t="shared" si="33"/>
        <v>0</v>
      </c>
      <c r="AE48" s="257">
        <v>2300</v>
      </c>
      <c r="AF48" s="256">
        <f t="shared" si="34"/>
        <v>0</v>
      </c>
      <c r="AG48" s="257">
        <v>2300</v>
      </c>
      <c r="AH48" s="258">
        <f t="shared" si="35"/>
        <v>0</v>
      </c>
      <c r="AI48" s="259">
        <v>3000</v>
      </c>
      <c r="AJ48" s="256">
        <f t="shared" si="36"/>
        <v>0</v>
      </c>
      <c r="AK48" s="257">
        <v>2000</v>
      </c>
      <c r="AL48" s="260">
        <f t="shared" si="37"/>
        <v>0</v>
      </c>
      <c r="AM48" s="255">
        <v>1800</v>
      </c>
      <c r="AN48" s="256">
        <f t="shared" si="38"/>
        <v>0</v>
      </c>
      <c r="AO48" s="257">
        <v>1800</v>
      </c>
      <c r="AP48" s="256">
        <f t="shared" si="39"/>
        <v>0</v>
      </c>
    </row>
    <row r="49" spans="1:34" s="77" customFormat="1" ht="13.5" customHeight="1" x14ac:dyDescent="0.35">
      <c r="A49" s="121" t="s">
        <v>90</v>
      </c>
      <c r="B49" s="72"/>
      <c r="C49" s="73"/>
      <c r="D49" s="74"/>
      <c r="E49" s="73"/>
      <c r="F49" s="74"/>
      <c r="G49" s="75"/>
      <c r="H49" s="76"/>
      <c r="I49" s="75"/>
      <c r="J49" s="76"/>
      <c r="N49" s="78"/>
      <c r="P49" s="78"/>
      <c r="R49" s="78"/>
      <c r="X49" s="78"/>
      <c r="Z49" s="78"/>
      <c r="AF49" s="78"/>
      <c r="AH49" s="78"/>
    </row>
    <row r="50" spans="1:34" x14ac:dyDescent="0.35">
      <c r="A50" s="122" t="s">
        <v>91</v>
      </c>
    </row>
    <row r="51" spans="1:34" x14ac:dyDescent="0.35">
      <c r="A51" s="122" t="s">
        <v>92</v>
      </c>
    </row>
    <row r="52" spans="1:34" x14ac:dyDescent="0.35">
      <c r="A52" s="123" t="s">
        <v>104</v>
      </c>
    </row>
    <row r="53" spans="1:34" x14ac:dyDescent="0.35">
      <c r="A53" s="341"/>
      <c r="B53" s="341"/>
      <c r="C53" s="341"/>
      <c r="D53" s="341"/>
      <c r="E53" s="341"/>
      <c r="F53" s="341"/>
    </row>
    <row r="54" spans="1:34" x14ac:dyDescent="0.35">
      <c r="A54" s="461" t="s">
        <v>111</v>
      </c>
    </row>
    <row r="55" spans="1:34" x14ac:dyDescent="0.35">
      <c r="A55" s="461" t="s">
        <v>112</v>
      </c>
    </row>
  </sheetData>
  <sheetProtection algorithmName="SHA-512" hashValue="pM3dtwRGbe+d1OOlryIAHrvHzFgtEV06Eoo0bbxO5VP60L3XQrOf1sUHKZjEwIhBG8xFZ+zdcd/4AApVRbSUvg==" saltValue="rSCvQJuwLalTfsXaMfvB/Q==" spinCount="100000" sheet="1" objects="1" scenarios="1"/>
  <mergeCells count="129">
    <mergeCell ref="A53:F53"/>
    <mergeCell ref="AK32:AK34"/>
    <mergeCell ref="AL32:AL34"/>
    <mergeCell ref="AM32:AM34"/>
    <mergeCell ref="AN32:AN34"/>
    <mergeCell ref="AO32:AO34"/>
    <mergeCell ref="Y32:Y34"/>
    <mergeCell ref="Z32:Z34"/>
    <mergeCell ref="AA32:AA34"/>
    <mergeCell ref="AB32:AB34"/>
    <mergeCell ref="AD32:AD34"/>
    <mergeCell ref="S32:S34"/>
    <mergeCell ref="T32:T34"/>
    <mergeCell ref="U32:U34"/>
    <mergeCell ref="V32:V34"/>
    <mergeCell ref="W32:W34"/>
    <mergeCell ref="X32:X34"/>
    <mergeCell ref="A32:B34"/>
    <mergeCell ref="C32:C34"/>
    <mergeCell ref="D32:D34"/>
    <mergeCell ref="E32:E34"/>
    <mergeCell ref="F32:F34"/>
    <mergeCell ref="G32:G34"/>
    <mergeCell ref="H32:H34"/>
    <mergeCell ref="AP32:AP34"/>
    <mergeCell ref="AE32:AE34"/>
    <mergeCell ref="AF32:AF34"/>
    <mergeCell ref="AG32:AG34"/>
    <mergeCell ref="AH32:AH34"/>
    <mergeCell ref="AI32:AI34"/>
    <mergeCell ref="AJ32:AJ34"/>
    <mergeCell ref="AK14:AK16"/>
    <mergeCell ref="AL14:AL16"/>
    <mergeCell ref="AM14:AM16"/>
    <mergeCell ref="AN14:AN16"/>
    <mergeCell ref="AO14:AO16"/>
    <mergeCell ref="AP14:AP16"/>
    <mergeCell ref="AI14:AI16"/>
    <mergeCell ref="AJ14:AJ16"/>
    <mergeCell ref="I32:I34"/>
    <mergeCell ref="J32:J34"/>
    <mergeCell ref="K32:K34"/>
    <mergeCell ref="L32:L34"/>
    <mergeCell ref="M32:M34"/>
    <mergeCell ref="N32:N34"/>
    <mergeCell ref="O32:O34"/>
    <mergeCell ref="P32:P34"/>
    <mergeCell ref="Q32:Q34"/>
    <mergeCell ref="R32:R34"/>
    <mergeCell ref="AC32:AC34"/>
    <mergeCell ref="AB14:AB16"/>
    <mergeCell ref="AC14:AC16"/>
    <mergeCell ref="AD14:AD16"/>
    <mergeCell ref="AE14:AE16"/>
    <mergeCell ref="AF14:AF16"/>
    <mergeCell ref="AG14:AG16"/>
    <mergeCell ref="AH14:AH16"/>
    <mergeCell ref="S14:S16"/>
    <mergeCell ref="T14:T16"/>
    <mergeCell ref="U14:U16"/>
    <mergeCell ref="V14:V16"/>
    <mergeCell ref="W14:W16"/>
    <mergeCell ref="X14:X16"/>
    <mergeCell ref="Y14:Y16"/>
    <mergeCell ref="Z14:Z16"/>
    <mergeCell ref="AA14:AA16"/>
    <mergeCell ref="AJ7:AJ9"/>
    <mergeCell ref="AK7:AK9"/>
    <mergeCell ref="AL7:AL9"/>
    <mergeCell ref="AM7:AM9"/>
    <mergeCell ref="AN7:AN9"/>
    <mergeCell ref="AO7:AO9"/>
    <mergeCell ref="AP7:AP9"/>
    <mergeCell ref="A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AA7:AA9"/>
    <mergeCell ref="AB7:AB9"/>
    <mergeCell ref="AC7:AC9"/>
    <mergeCell ref="AD7:AD9"/>
    <mergeCell ref="AE7:AE9"/>
    <mergeCell ref="AF7:AF9"/>
    <mergeCell ref="AG7:AG9"/>
    <mergeCell ref="AH7:AH9"/>
    <mergeCell ref="AI7:AI9"/>
    <mergeCell ref="R7:R9"/>
    <mergeCell ref="S7:S9"/>
    <mergeCell ref="T7:T9"/>
    <mergeCell ref="U7:U9"/>
    <mergeCell ref="V7:V9"/>
    <mergeCell ref="W7:W9"/>
    <mergeCell ref="X7:X9"/>
    <mergeCell ref="Y7:Y9"/>
    <mergeCell ref="Z7:Z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A1:E1"/>
    <mergeCell ref="A2:E2"/>
    <mergeCell ref="A3:E3"/>
    <mergeCell ref="A4:E4"/>
    <mergeCell ref="A5:D5"/>
    <mergeCell ref="C6:H6"/>
    <mergeCell ref="C7:C9"/>
    <mergeCell ref="D7:D9"/>
    <mergeCell ref="E7:E9"/>
    <mergeCell ref="F7:F9"/>
    <mergeCell ref="G7:G9"/>
    <mergeCell ref="H7:H9"/>
  </mergeCell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AAD0"/>
  </sheetPr>
  <dimension ref="A1:AP28"/>
  <sheetViews>
    <sheetView showGridLines="0" zoomScaleNormal="100" workbookViewId="0">
      <selection activeCell="B34" sqref="B34"/>
    </sheetView>
  </sheetViews>
  <sheetFormatPr defaultColWidth="8.81640625" defaultRowHeight="14.5" x14ac:dyDescent="0.35"/>
  <cols>
    <col min="1" max="1" width="30.453125" style="1" customWidth="1"/>
    <col min="2" max="2" width="9" style="1" customWidth="1"/>
    <col min="3" max="42" width="11.453125" style="1" customWidth="1"/>
    <col min="43" max="16384" width="8.81640625" style="1"/>
  </cols>
  <sheetData>
    <row r="1" spans="1:42" ht="23.25" customHeight="1" x14ac:dyDescent="0.55000000000000004">
      <c r="A1" s="458" t="s">
        <v>100</v>
      </c>
      <c r="B1" s="458"/>
      <c r="C1" s="458"/>
      <c r="D1" s="458"/>
      <c r="E1" s="79"/>
      <c r="F1" s="79"/>
      <c r="G1" s="79"/>
      <c r="H1" s="79"/>
    </row>
    <row r="2" spans="1:42" ht="15.5" x14ac:dyDescent="0.35">
      <c r="A2" s="459" t="s">
        <v>77</v>
      </c>
      <c r="B2" s="459"/>
      <c r="C2" s="459"/>
      <c r="D2" s="459"/>
      <c r="E2" s="80"/>
      <c r="F2" s="80"/>
      <c r="G2" s="80"/>
      <c r="H2" s="80"/>
    </row>
    <row r="3" spans="1:42" ht="15" customHeight="1" x14ac:dyDescent="0.35">
      <c r="A3" s="460" t="s">
        <v>109</v>
      </c>
      <c r="B3" s="460"/>
      <c r="C3" s="460"/>
      <c r="D3" s="460"/>
      <c r="E3" s="81"/>
      <c r="F3" s="81"/>
      <c r="G3" s="81"/>
      <c r="H3" s="81"/>
    </row>
    <row r="4" spans="1:42" ht="25.5" customHeight="1" x14ac:dyDescent="0.35">
      <c r="A4" s="424" t="s">
        <v>80</v>
      </c>
      <c r="B4" s="424"/>
      <c r="C4" s="424"/>
      <c r="D4" s="424"/>
      <c r="E4" s="2"/>
      <c r="F4" s="3"/>
      <c r="G4" s="2"/>
      <c r="H4" s="2"/>
    </row>
    <row r="5" spans="1:42" ht="19.5" customHeight="1" thickBot="1" x14ac:dyDescent="0.4">
      <c r="A5" s="425" t="s">
        <v>102</v>
      </c>
      <c r="B5" s="425"/>
      <c r="C5" s="426"/>
      <c r="D5" s="426"/>
      <c r="E5" s="2"/>
      <c r="F5" s="3"/>
      <c r="G5" s="2"/>
      <c r="H5" s="2"/>
    </row>
    <row r="6" spans="1:42" ht="29.5" thickBot="1" x14ac:dyDescent="0.6">
      <c r="A6" s="96" t="s">
        <v>81</v>
      </c>
      <c r="B6" s="93">
        <v>0</v>
      </c>
      <c r="C6" s="427"/>
      <c r="D6" s="427"/>
      <c r="E6" s="427"/>
      <c r="F6" s="427"/>
      <c r="G6" s="427"/>
      <c r="H6" s="427"/>
      <c r="I6" s="94"/>
      <c r="J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6" customFormat="1" x14ac:dyDescent="0.35">
      <c r="A7" s="4" t="s">
        <v>60</v>
      </c>
      <c r="B7" s="289">
        <f>B6/80*100</f>
        <v>0</v>
      </c>
      <c r="C7" s="410" t="s">
        <v>23</v>
      </c>
      <c r="D7" s="408" t="s">
        <v>93</v>
      </c>
      <c r="E7" s="442" t="s">
        <v>24</v>
      </c>
      <c r="F7" s="444" t="s">
        <v>94</v>
      </c>
      <c r="G7" s="440" t="s">
        <v>25</v>
      </c>
      <c r="H7" s="420" t="s">
        <v>26</v>
      </c>
      <c r="I7" s="434" t="s">
        <v>27</v>
      </c>
      <c r="J7" s="436" t="s">
        <v>28</v>
      </c>
      <c r="K7" s="438" t="s">
        <v>29</v>
      </c>
      <c r="L7" s="388" t="s">
        <v>30</v>
      </c>
      <c r="M7" s="390" t="s">
        <v>71</v>
      </c>
      <c r="N7" s="392" t="s">
        <v>31</v>
      </c>
      <c r="O7" s="370" t="s">
        <v>32</v>
      </c>
      <c r="P7" s="396" t="s">
        <v>33</v>
      </c>
      <c r="Q7" s="398" t="s">
        <v>34</v>
      </c>
      <c r="R7" s="400" t="s">
        <v>35</v>
      </c>
      <c r="S7" s="402" t="s">
        <v>36</v>
      </c>
      <c r="T7" s="404" t="s">
        <v>37</v>
      </c>
      <c r="U7" s="410" t="s">
        <v>38</v>
      </c>
      <c r="V7" s="408" t="s">
        <v>39</v>
      </c>
      <c r="W7" s="366" t="s">
        <v>40</v>
      </c>
      <c r="X7" s="368" t="s">
        <v>41</v>
      </c>
      <c r="Y7" s="422" t="s">
        <v>42</v>
      </c>
      <c r="Z7" s="394" t="s">
        <v>43</v>
      </c>
      <c r="AA7" s="382" t="s">
        <v>44</v>
      </c>
      <c r="AB7" s="384" t="s">
        <v>45</v>
      </c>
      <c r="AC7" s="386" t="s">
        <v>46</v>
      </c>
      <c r="AD7" s="388" t="s">
        <v>47</v>
      </c>
      <c r="AE7" s="390" t="s">
        <v>48</v>
      </c>
      <c r="AF7" s="392" t="s">
        <v>49</v>
      </c>
      <c r="AG7" s="370" t="s">
        <v>50</v>
      </c>
      <c r="AH7" s="372" t="s">
        <v>51</v>
      </c>
      <c r="AI7" s="374" t="s">
        <v>52</v>
      </c>
      <c r="AJ7" s="376" t="s">
        <v>53</v>
      </c>
      <c r="AK7" s="378" t="s">
        <v>54</v>
      </c>
      <c r="AL7" s="380" t="s">
        <v>55</v>
      </c>
      <c r="AM7" s="406" t="s">
        <v>56</v>
      </c>
      <c r="AN7" s="408" t="s">
        <v>57</v>
      </c>
      <c r="AO7" s="366" t="s">
        <v>58</v>
      </c>
      <c r="AP7" s="368" t="s">
        <v>59</v>
      </c>
    </row>
    <row r="8" spans="1:42" ht="17.25" customHeight="1" thickBot="1" x14ac:dyDescent="0.4">
      <c r="A8" s="7" t="s">
        <v>99</v>
      </c>
      <c r="B8" s="97">
        <f>B7/12.5</f>
        <v>0</v>
      </c>
      <c r="C8" s="410"/>
      <c r="D8" s="408"/>
      <c r="E8" s="442"/>
      <c r="F8" s="444"/>
      <c r="G8" s="440"/>
      <c r="H8" s="420"/>
      <c r="I8" s="434"/>
      <c r="J8" s="436"/>
      <c r="K8" s="438"/>
      <c r="L8" s="388"/>
      <c r="M8" s="390"/>
      <c r="N8" s="392"/>
      <c r="O8" s="370"/>
      <c r="P8" s="396"/>
      <c r="Q8" s="398"/>
      <c r="R8" s="400"/>
      <c r="S8" s="402"/>
      <c r="T8" s="404"/>
      <c r="U8" s="410"/>
      <c r="V8" s="408"/>
      <c r="W8" s="366"/>
      <c r="X8" s="368"/>
      <c r="Y8" s="422"/>
      <c r="Z8" s="394"/>
      <c r="AA8" s="382"/>
      <c r="AB8" s="384"/>
      <c r="AC8" s="386"/>
      <c r="AD8" s="388"/>
      <c r="AE8" s="390"/>
      <c r="AF8" s="392"/>
      <c r="AG8" s="370"/>
      <c r="AH8" s="372"/>
      <c r="AI8" s="374"/>
      <c r="AJ8" s="376"/>
      <c r="AK8" s="378"/>
      <c r="AL8" s="380"/>
      <c r="AM8" s="406"/>
      <c r="AN8" s="408"/>
      <c r="AO8" s="366"/>
      <c r="AP8" s="368"/>
    </row>
    <row r="9" spans="1:42" ht="24.75" customHeight="1" thickBot="1" x14ac:dyDescent="0.4">
      <c r="A9" s="269" t="s">
        <v>61</v>
      </c>
      <c r="B9" s="8">
        <f>B6*334/80</f>
        <v>0</v>
      </c>
      <c r="C9" s="411"/>
      <c r="D9" s="409"/>
      <c r="E9" s="443"/>
      <c r="F9" s="445"/>
      <c r="G9" s="441"/>
      <c r="H9" s="421"/>
      <c r="I9" s="435"/>
      <c r="J9" s="437"/>
      <c r="K9" s="439"/>
      <c r="L9" s="389"/>
      <c r="M9" s="391"/>
      <c r="N9" s="393"/>
      <c r="O9" s="371"/>
      <c r="P9" s="397"/>
      <c r="Q9" s="399"/>
      <c r="R9" s="401"/>
      <c r="S9" s="403"/>
      <c r="T9" s="405"/>
      <c r="U9" s="411"/>
      <c r="V9" s="409"/>
      <c r="W9" s="367"/>
      <c r="X9" s="369"/>
      <c r="Y9" s="423"/>
      <c r="Z9" s="395"/>
      <c r="AA9" s="383"/>
      <c r="AB9" s="385"/>
      <c r="AC9" s="387"/>
      <c r="AD9" s="389"/>
      <c r="AE9" s="391"/>
      <c r="AF9" s="393"/>
      <c r="AG9" s="371"/>
      <c r="AH9" s="373"/>
      <c r="AI9" s="375"/>
      <c r="AJ9" s="377"/>
      <c r="AK9" s="379"/>
      <c r="AL9" s="381"/>
      <c r="AM9" s="407"/>
      <c r="AN9" s="409"/>
      <c r="AO9" s="367"/>
      <c r="AP9" s="369"/>
    </row>
    <row r="10" spans="1:42" s="11" customFormat="1" ht="15" customHeight="1" x14ac:dyDescent="0.25">
      <c r="A10" s="9" t="s">
        <v>87</v>
      </c>
      <c r="B10" s="10">
        <f>B6</f>
        <v>0</v>
      </c>
      <c r="C10" s="124">
        <v>13</v>
      </c>
      <c r="D10" s="105">
        <f>B10/C10</f>
        <v>0</v>
      </c>
      <c r="E10" s="129">
        <v>19</v>
      </c>
      <c r="F10" s="15">
        <f>B10/E10</f>
        <v>0</v>
      </c>
      <c r="G10" s="130">
        <v>34</v>
      </c>
      <c r="H10" s="16">
        <f>B10/G10</f>
        <v>0</v>
      </c>
      <c r="I10" s="131">
        <v>34</v>
      </c>
      <c r="J10" s="17">
        <f>B10/I10</f>
        <v>0</v>
      </c>
      <c r="K10" s="132">
        <v>52</v>
      </c>
      <c r="L10" s="18">
        <f>B10/K10</f>
        <v>0</v>
      </c>
      <c r="M10" s="131">
        <v>46</v>
      </c>
      <c r="N10" s="18">
        <f>B10/M10</f>
        <v>0</v>
      </c>
      <c r="O10" s="131">
        <v>71</v>
      </c>
      <c r="P10" s="18">
        <f>$B10/O10</f>
        <v>0</v>
      </c>
      <c r="Q10" s="131">
        <v>71</v>
      </c>
      <c r="R10" s="19">
        <f>$B10/Q10</f>
        <v>0</v>
      </c>
      <c r="S10" s="130">
        <v>56</v>
      </c>
      <c r="T10" s="18">
        <f>B10/S10</f>
        <v>0</v>
      </c>
      <c r="U10" s="131">
        <v>46</v>
      </c>
      <c r="V10" s="18">
        <f>B10/U10</f>
        <v>0</v>
      </c>
      <c r="W10" s="131">
        <v>71</v>
      </c>
      <c r="X10" s="18">
        <f>$B10/W10</f>
        <v>0</v>
      </c>
      <c r="Y10" s="131">
        <v>71</v>
      </c>
      <c r="Z10" s="20">
        <f>$B10/Y10</f>
        <v>0</v>
      </c>
      <c r="AA10" s="132">
        <v>56</v>
      </c>
      <c r="AB10" s="18">
        <f>B10/AA10</f>
        <v>0</v>
      </c>
      <c r="AC10" s="131">
        <v>46</v>
      </c>
      <c r="AD10" s="18">
        <f>B10/AC10</f>
        <v>0</v>
      </c>
      <c r="AE10" s="131">
        <v>71</v>
      </c>
      <c r="AF10" s="18">
        <f>$B10/AE10</f>
        <v>0</v>
      </c>
      <c r="AG10" s="131">
        <v>71</v>
      </c>
      <c r="AH10" s="19">
        <f>$B10/AG10</f>
        <v>0</v>
      </c>
      <c r="AI10" s="130">
        <v>56</v>
      </c>
      <c r="AJ10" s="18">
        <f>B10/AI10</f>
        <v>0</v>
      </c>
      <c r="AK10" s="131">
        <v>46</v>
      </c>
      <c r="AL10" s="20">
        <f>B10/AK10</f>
        <v>0</v>
      </c>
      <c r="AM10" s="132">
        <v>56</v>
      </c>
      <c r="AN10" s="18">
        <f>B10/AM10</f>
        <v>0</v>
      </c>
      <c r="AO10" s="131">
        <v>46</v>
      </c>
      <c r="AP10" s="18">
        <f>B10/AO10</f>
        <v>0</v>
      </c>
    </row>
    <row r="11" spans="1:42" s="11" customFormat="1" ht="15" customHeight="1" x14ac:dyDescent="0.25">
      <c r="A11" s="12" t="s">
        <v>69</v>
      </c>
      <c r="B11" s="13">
        <f>B6*122/80</f>
        <v>0</v>
      </c>
      <c r="C11" s="125"/>
      <c r="D11" s="14"/>
      <c r="E11" s="261"/>
      <c r="F11" s="15"/>
      <c r="G11" s="262"/>
      <c r="H11" s="16"/>
      <c r="I11" s="263"/>
      <c r="J11" s="17"/>
      <c r="K11" s="137"/>
      <c r="L11" s="18"/>
      <c r="M11" s="263"/>
      <c r="N11" s="18"/>
      <c r="O11" s="263"/>
      <c r="P11" s="18"/>
      <c r="Q11" s="136"/>
      <c r="R11" s="19"/>
      <c r="S11" s="262"/>
      <c r="T11" s="18"/>
      <c r="U11" s="263"/>
      <c r="V11" s="18"/>
      <c r="W11" s="263"/>
      <c r="X11" s="18"/>
      <c r="Y11" s="136"/>
      <c r="Z11" s="20"/>
      <c r="AA11" s="137"/>
      <c r="AB11" s="18"/>
      <c r="AC11" s="136"/>
      <c r="AD11" s="18"/>
      <c r="AE11" s="136"/>
      <c r="AF11" s="18"/>
      <c r="AG11" s="136"/>
      <c r="AH11" s="19"/>
      <c r="AI11" s="135"/>
      <c r="AJ11" s="18"/>
      <c r="AK11" s="136"/>
      <c r="AL11" s="20"/>
      <c r="AM11" s="137"/>
      <c r="AN11" s="18"/>
      <c r="AO11" s="136"/>
      <c r="AP11" s="18"/>
    </row>
    <row r="12" spans="1:42" s="22" customFormat="1" ht="15" customHeight="1" x14ac:dyDescent="0.25">
      <c r="A12" s="98" t="s">
        <v>62</v>
      </c>
      <c r="B12" s="291" t="s">
        <v>101</v>
      </c>
      <c r="C12" s="126"/>
      <c r="D12" s="139"/>
      <c r="E12" s="264"/>
      <c r="F12" s="141"/>
      <c r="G12" s="265"/>
      <c r="H12" s="143"/>
      <c r="I12" s="266"/>
      <c r="J12" s="145"/>
      <c r="K12" s="146"/>
      <c r="L12" s="147"/>
      <c r="M12" s="267"/>
      <c r="N12" s="149"/>
      <c r="O12" s="267"/>
      <c r="P12" s="149"/>
      <c r="Q12" s="148"/>
      <c r="R12" s="150"/>
      <c r="S12" s="268"/>
      <c r="T12" s="147"/>
      <c r="U12" s="267"/>
      <c r="V12" s="149"/>
      <c r="W12" s="267"/>
      <c r="X12" s="149"/>
      <c r="Y12" s="148"/>
      <c r="Z12" s="152"/>
      <c r="AA12" s="146"/>
      <c r="AB12" s="147"/>
      <c r="AC12" s="148"/>
      <c r="AD12" s="149"/>
      <c r="AE12" s="148"/>
      <c r="AF12" s="149"/>
      <c r="AG12" s="148"/>
      <c r="AH12" s="150"/>
      <c r="AI12" s="151"/>
      <c r="AJ12" s="149"/>
      <c r="AK12" s="148"/>
      <c r="AL12" s="152"/>
      <c r="AM12" s="146"/>
      <c r="AN12" s="149"/>
      <c r="AO12" s="148"/>
      <c r="AP12" s="147"/>
    </row>
    <row r="13" spans="1:42" s="22" customFormat="1" ht="15" customHeight="1" x14ac:dyDescent="0.25">
      <c r="A13" s="287" t="s">
        <v>84</v>
      </c>
      <c r="B13" s="103">
        <f>B6*0.1/80</f>
        <v>0</v>
      </c>
      <c r="C13" s="126"/>
      <c r="D13" s="139"/>
      <c r="E13" s="286"/>
      <c r="F13" s="290"/>
      <c r="G13" s="265"/>
      <c r="H13" s="143"/>
      <c r="I13" s="266"/>
      <c r="J13" s="145"/>
      <c r="K13" s="146"/>
      <c r="L13" s="147"/>
      <c r="M13" s="267"/>
      <c r="N13" s="149"/>
      <c r="O13" s="267"/>
      <c r="P13" s="149"/>
      <c r="Q13" s="148"/>
      <c r="R13" s="150"/>
      <c r="S13" s="268"/>
      <c r="T13" s="147"/>
      <c r="U13" s="267"/>
      <c r="V13" s="149"/>
      <c r="W13" s="267"/>
      <c r="X13" s="149"/>
      <c r="Y13" s="148"/>
      <c r="Z13" s="152"/>
      <c r="AA13" s="146"/>
      <c r="AB13" s="147"/>
      <c r="AC13" s="148"/>
      <c r="AD13" s="149"/>
      <c r="AE13" s="148"/>
      <c r="AF13" s="149"/>
      <c r="AG13" s="148"/>
      <c r="AH13" s="150"/>
      <c r="AI13" s="151"/>
      <c r="AJ13" s="149"/>
      <c r="AK13" s="148"/>
      <c r="AL13" s="152"/>
      <c r="AM13" s="146"/>
      <c r="AN13" s="149"/>
      <c r="AO13" s="148"/>
      <c r="AP13" s="147"/>
    </row>
    <row r="14" spans="1:42" s="11" customFormat="1" ht="15" customHeight="1" thickBot="1" x14ac:dyDescent="0.3">
      <c r="A14" s="332" t="s">
        <v>63</v>
      </c>
      <c r="B14" s="333">
        <f>B6*2.7/80</f>
        <v>0</v>
      </c>
      <c r="C14" s="334">
        <v>130</v>
      </c>
      <c r="D14" s="335">
        <f>B14/C14</f>
        <v>0</v>
      </c>
      <c r="E14" s="246">
        <v>130</v>
      </c>
      <c r="F14" s="108">
        <f>B14/E14</f>
        <v>0</v>
      </c>
      <c r="G14" s="336">
        <v>130</v>
      </c>
      <c r="H14" s="337">
        <f>B14/G14</f>
        <v>0</v>
      </c>
      <c r="I14" s="338">
        <v>130</v>
      </c>
      <c r="J14" s="339">
        <f>B14/I14</f>
        <v>0</v>
      </c>
      <c r="K14" s="340">
        <v>130</v>
      </c>
      <c r="L14" s="61">
        <f>B14/K14</f>
        <v>0</v>
      </c>
      <c r="M14" s="338">
        <v>130</v>
      </c>
      <c r="N14" s="61">
        <f>B14/M14</f>
        <v>0</v>
      </c>
      <c r="O14" s="338">
        <v>175</v>
      </c>
      <c r="P14" s="61">
        <f>$B14/O14</f>
        <v>0</v>
      </c>
      <c r="Q14" s="338">
        <v>210</v>
      </c>
      <c r="R14" s="62">
        <f>$B14/Q14</f>
        <v>0</v>
      </c>
      <c r="S14" s="336">
        <v>130</v>
      </c>
      <c r="T14" s="61">
        <f>B14/S14</f>
        <v>0</v>
      </c>
      <c r="U14" s="338">
        <v>130</v>
      </c>
      <c r="V14" s="61">
        <f>B14/U14</f>
        <v>0</v>
      </c>
      <c r="W14" s="338">
        <v>175</v>
      </c>
      <c r="X14" s="61">
        <f>$B14/W14</f>
        <v>0</v>
      </c>
      <c r="Y14" s="338">
        <v>210</v>
      </c>
      <c r="Z14" s="63">
        <f>$B14/Y14</f>
        <v>0</v>
      </c>
      <c r="AA14" s="340">
        <v>130</v>
      </c>
      <c r="AB14" s="61">
        <f>B14/AA14</f>
        <v>0</v>
      </c>
      <c r="AC14" s="338">
        <v>130</v>
      </c>
      <c r="AD14" s="61">
        <f>B14/AC14</f>
        <v>0</v>
      </c>
      <c r="AE14" s="338">
        <v>175</v>
      </c>
      <c r="AF14" s="61">
        <f>$B14/AE14</f>
        <v>0</v>
      </c>
      <c r="AG14" s="338">
        <v>210</v>
      </c>
      <c r="AH14" s="62">
        <f>$B14/AG14</f>
        <v>0</v>
      </c>
      <c r="AI14" s="336">
        <v>130</v>
      </c>
      <c r="AJ14" s="61">
        <f>B14/AI14</f>
        <v>0</v>
      </c>
      <c r="AK14" s="338">
        <v>130</v>
      </c>
      <c r="AL14" s="63">
        <f>B14/AK14</f>
        <v>0</v>
      </c>
      <c r="AM14" s="340">
        <v>130</v>
      </c>
      <c r="AN14" s="61">
        <f>B14/AM14</f>
        <v>0</v>
      </c>
      <c r="AO14" s="338">
        <v>130</v>
      </c>
      <c r="AP14" s="61">
        <f>B14/AO14</f>
        <v>0</v>
      </c>
    </row>
    <row r="15" spans="1:42" ht="8.15" customHeight="1" x14ac:dyDescent="0.35">
      <c r="A15" s="348" t="s">
        <v>108</v>
      </c>
      <c r="B15" s="349"/>
      <c r="C15" s="354"/>
      <c r="D15" s="357"/>
      <c r="E15" s="354"/>
      <c r="F15" s="363"/>
      <c r="G15" s="354"/>
      <c r="H15" s="357"/>
      <c r="I15" s="354"/>
      <c r="J15" s="357"/>
      <c r="K15" s="354"/>
      <c r="L15" s="357"/>
      <c r="M15" s="354"/>
      <c r="N15" s="357"/>
      <c r="O15" s="354"/>
      <c r="P15" s="357"/>
      <c r="Q15" s="354"/>
      <c r="R15" s="357"/>
      <c r="S15" s="354"/>
      <c r="T15" s="357"/>
      <c r="U15" s="354"/>
      <c r="V15" s="357"/>
      <c r="W15" s="354"/>
      <c r="X15" s="357"/>
      <c r="Y15" s="354"/>
      <c r="Z15" s="357"/>
      <c r="AA15" s="354"/>
      <c r="AB15" s="357"/>
      <c r="AC15" s="354"/>
      <c r="AD15" s="357"/>
      <c r="AE15" s="354"/>
      <c r="AF15" s="357"/>
      <c r="AG15" s="354"/>
      <c r="AH15" s="357"/>
      <c r="AI15" s="354"/>
      <c r="AJ15" s="357"/>
      <c r="AK15" s="354"/>
      <c r="AL15" s="357"/>
      <c r="AM15" s="354"/>
      <c r="AN15" s="357"/>
      <c r="AO15" s="354"/>
      <c r="AP15" s="360"/>
    </row>
    <row r="16" spans="1:42" ht="8.15" customHeight="1" x14ac:dyDescent="0.35">
      <c r="A16" s="350"/>
      <c r="B16" s="351"/>
      <c r="C16" s="355"/>
      <c r="D16" s="358"/>
      <c r="E16" s="355"/>
      <c r="F16" s="364"/>
      <c r="G16" s="355"/>
      <c r="H16" s="358"/>
      <c r="I16" s="355"/>
      <c r="J16" s="358"/>
      <c r="K16" s="355"/>
      <c r="L16" s="358"/>
      <c r="M16" s="355"/>
      <c r="N16" s="358"/>
      <c r="O16" s="355"/>
      <c r="P16" s="358"/>
      <c r="Q16" s="355"/>
      <c r="R16" s="358"/>
      <c r="S16" s="355"/>
      <c r="T16" s="358"/>
      <c r="U16" s="355"/>
      <c r="V16" s="358"/>
      <c r="W16" s="355"/>
      <c r="X16" s="358"/>
      <c r="Y16" s="355"/>
      <c r="Z16" s="358"/>
      <c r="AA16" s="355"/>
      <c r="AB16" s="358"/>
      <c r="AC16" s="355"/>
      <c r="AD16" s="358"/>
      <c r="AE16" s="355"/>
      <c r="AF16" s="358"/>
      <c r="AG16" s="355"/>
      <c r="AH16" s="358"/>
      <c r="AI16" s="355"/>
      <c r="AJ16" s="358"/>
      <c r="AK16" s="355"/>
      <c r="AL16" s="358"/>
      <c r="AM16" s="355"/>
      <c r="AN16" s="358"/>
      <c r="AO16" s="355"/>
      <c r="AP16" s="361"/>
    </row>
    <row r="17" spans="1:42" ht="13.5" customHeight="1" thickBot="1" x14ac:dyDescent="0.4">
      <c r="A17" s="352"/>
      <c r="B17" s="353"/>
      <c r="C17" s="356"/>
      <c r="D17" s="359"/>
      <c r="E17" s="356"/>
      <c r="F17" s="365"/>
      <c r="G17" s="356"/>
      <c r="H17" s="359"/>
      <c r="I17" s="356"/>
      <c r="J17" s="359"/>
      <c r="K17" s="356"/>
      <c r="L17" s="359"/>
      <c r="M17" s="356"/>
      <c r="N17" s="359"/>
      <c r="O17" s="356"/>
      <c r="P17" s="359"/>
      <c r="Q17" s="356"/>
      <c r="R17" s="359"/>
      <c r="S17" s="356"/>
      <c r="T17" s="359"/>
      <c r="U17" s="356"/>
      <c r="V17" s="359"/>
      <c r="W17" s="356"/>
      <c r="X17" s="359"/>
      <c r="Y17" s="356"/>
      <c r="Z17" s="359"/>
      <c r="AA17" s="356"/>
      <c r="AB17" s="359"/>
      <c r="AC17" s="356"/>
      <c r="AD17" s="359"/>
      <c r="AE17" s="356"/>
      <c r="AF17" s="359"/>
      <c r="AG17" s="356"/>
      <c r="AH17" s="359"/>
      <c r="AI17" s="356"/>
      <c r="AJ17" s="359"/>
      <c r="AK17" s="356"/>
      <c r="AL17" s="359"/>
      <c r="AM17" s="356"/>
      <c r="AN17" s="359"/>
      <c r="AO17" s="356"/>
      <c r="AP17" s="362"/>
    </row>
    <row r="18" spans="1:42" ht="15" customHeight="1" x14ac:dyDescent="0.35">
      <c r="A18" s="35" t="s">
        <v>9</v>
      </c>
      <c r="B18" s="288">
        <f>B6*32/80</f>
        <v>0</v>
      </c>
      <c r="C18" s="225">
        <v>700</v>
      </c>
      <c r="D18" s="111">
        <f>B18/C18</f>
        <v>0</v>
      </c>
      <c r="E18" s="225">
        <v>1000</v>
      </c>
      <c r="F18" s="117">
        <f>B18/E18</f>
        <v>0</v>
      </c>
      <c r="G18" s="226">
        <v>1300</v>
      </c>
      <c r="H18" s="118">
        <f>B18/G18</f>
        <v>0</v>
      </c>
      <c r="I18" s="227">
        <v>1300</v>
      </c>
      <c r="J18" s="119">
        <f>B18/I18</f>
        <v>0</v>
      </c>
      <c r="K18" s="171">
        <v>1300</v>
      </c>
      <c r="L18" s="112">
        <f>B18/K18</f>
        <v>0</v>
      </c>
      <c r="M18" s="172">
        <v>1300</v>
      </c>
      <c r="N18" s="112">
        <f>B18/M18</f>
        <v>0</v>
      </c>
      <c r="O18" s="172">
        <v>1300</v>
      </c>
      <c r="P18" s="112">
        <f>$B18/O18</f>
        <v>0</v>
      </c>
      <c r="Q18" s="172">
        <v>1300</v>
      </c>
      <c r="R18" s="113">
        <f>$B18/Q18</f>
        <v>0</v>
      </c>
      <c r="S18" s="173">
        <v>1000</v>
      </c>
      <c r="T18" s="112">
        <f>B18/S18</f>
        <v>0</v>
      </c>
      <c r="U18" s="172">
        <v>1000</v>
      </c>
      <c r="V18" s="112">
        <f>B18/U18</f>
        <v>0</v>
      </c>
      <c r="W18" s="172">
        <v>1000</v>
      </c>
      <c r="X18" s="112">
        <f>$B18/W18</f>
        <v>0</v>
      </c>
      <c r="Y18" s="172">
        <v>1000</v>
      </c>
      <c r="Z18" s="114">
        <f>$B18/Y18</f>
        <v>0</v>
      </c>
      <c r="AA18" s="171">
        <v>1000</v>
      </c>
      <c r="AB18" s="112">
        <f>B18/AA18</f>
        <v>0</v>
      </c>
      <c r="AC18" s="172">
        <v>1000</v>
      </c>
      <c r="AD18" s="112">
        <f>B18/AC18</f>
        <v>0</v>
      </c>
      <c r="AE18" s="172">
        <v>1000</v>
      </c>
      <c r="AF18" s="112">
        <f>$B18/AE18</f>
        <v>0</v>
      </c>
      <c r="AG18" s="172">
        <v>1000</v>
      </c>
      <c r="AH18" s="113">
        <f>$B18/AG18</f>
        <v>0</v>
      </c>
      <c r="AI18" s="173">
        <v>1000</v>
      </c>
      <c r="AJ18" s="112">
        <f>B18/AI18</f>
        <v>0</v>
      </c>
      <c r="AK18" s="172">
        <v>1200</v>
      </c>
      <c r="AL18" s="114">
        <f>B18/AK18</f>
        <v>0</v>
      </c>
      <c r="AM18" s="171">
        <v>1200</v>
      </c>
      <c r="AN18" s="112">
        <f>B18/AM18</f>
        <v>0</v>
      </c>
      <c r="AO18" s="172">
        <v>1200</v>
      </c>
      <c r="AP18" s="112">
        <f>B18/AO18</f>
        <v>0</v>
      </c>
    </row>
    <row r="19" spans="1:42" ht="15" customHeight="1" x14ac:dyDescent="0.35">
      <c r="A19" s="37" t="s">
        <v>10</v>
      </c>
      <c r="B19" s="45">
        <f>B6*320/80</f>
        <v>0</v>
      </c>
      <c r="C19" s="228">
        <v>460</v>
      </c>
      <c r="D19" s="115">
        <f>B19/C19</f>
        <v>0</v>
      </c>
      <c r="E19" s="228">
        <v>500</v>
      </c>
      <c r="F19" s="116">
        <f>B19/E19</f>
        <v>0</v>
      </c>
      <c r="G19" s="176">
        <v>1250</v>
      </c>
      <c r="H19" s="229">
        <f>B19/G19</f>
        <v>0</v>
      </c>
      <c r="I19" s="178">
        <v>1250</v>
      </c>
      <c r="J19" s="230">
        <f>B19/I19</f>
        <v>0</v>
      </c>
      <c r="K19" s="180">
        <v>1250</v>
      </c>
      <c r="L19" s="181">
        <f>B19/K19</f>
        <v>0</v>
      </c>
      <c r="M19" s="182">
        <v>1250</v>
      </c>
      <c r="N19" s="181">
        <f>B19/M19</f>
        <v>0</v>
      </c>
      <c r="O19" s="182">
        <v>1250</v>
      </c>
      <c r="P19" s="181">
        <f>$B19/O19</f>
        <v>0</v>
      </c>
      <c r="Q19" s="182">
        <v>1250</v>
      </c>
      <c r="R19" s="183">
        <f>$B19/Q19</f>
        <v>0</v>
      </c>
      <c r="S19" s="184">
        <v>700</v>
      </c>
      <c r="T19" s="181">
        <f>B19/S19</f>
        <v>0</v>
      </c>
      <c r="U19" s="182">
        <v>700</v>
      </c>
      <c r="V19" s="181">
        <f>B19/U19</f>
        <v>0</v>
      </c>
      <c r="W19" s="182">
        <v>700</v>
      </c>
      <c r="X19" s="181">
        <f>$B19/W19</f>
        <v>0</v>
      </c>
      <c r="Y19" s="182">
        <v>700</v>
      </c>
      <c r="Z19" s="185">
        <f>$B19/Y19</f>
        <v>0</v>
      </c>
      <c r="AA19" s="180">
        <v>700</v>
      </c>
      <c r="AB19" s="181">
        <f>B19/AA19</f>
        <v>0</v>
      </c>
      <c r="AC19" s="182">
        <v>700</v>
      </c>
      <c r="AD19" s="181">
        <f>B19/AC19</f>
        <v>0</v>
      </c>
      <c r="AE19" s="182">
        <v>700</v>
      </c>
      <c r="AF19" s="181">
        <f>$B19/AE19</f>
        <v>0</v>
      </c>
      <c r="AG19" s="182">
        <v>700</v>
      </c>
      <c r="AH19" s="183">
        <f>$B19/AG19</f>
        <v>0</v>
      </c>
      <c r="AI19" s="184">
        <v>700</v>
      </c>
      <c r="AJ19" s="181">
        <f>B19/AI19</f>
        <v>0</v>
      </c>
      <c r="AK19" s="182">
        <v>700</v>
      </c>
      <c r="AL19" s="185">
        <f>B19/AK19</f>
        <v>0</v>
      </c>
      <c r="AM19" s="180">
        <v>700</v>
      </c>
      <c r="AN19" s="181">
        <f>B19/AM19</f>
        <v>0</v>
      </c>
      <c r="AO19" s="182">
        <v>700</v>
      </c>
      <c r="AP19" s="181">
        <f>B19/AO19</f>
        <v>0</v>
      </c>
    </row>
    <row r="20" spans="1:42" s="11" customFormat="1" ht="15" customHeight="1" x14ac:dyDescent="0.25">
      <c r="A20" s="55" t="s">
        <v>21</v>
      </c>
      <c r="B20" s="67">
        <f>B6*1160/80</f>
        <v>0</v>
      </c>
      <c r="C20" s="218">
        <v>2000</v>
      </c>
      <c r="D20" s="57">
        <f>B20/C20</f>
        <v>0</v>
      </c>
      <c r="E20" s="219">
        <v>2300</v>
      </c>
      <c r="F20" s="58">
        <f>B20/E20</f>
        <v>0</v>
      </c>
      <c r="G20" s="211">
        <v>2500</v>
      </c>
      <c r="H20" s="16">
        <f>B20/G20</f>
        <v>0</v>
      </c>
      <c r="I20" s="212">
        <v>2300</v>
      </c>
      <c r="J20" s="17">
        <f>B20/I20</f>
        <v>0</v>
      </c>
      <c r="K20" s="213">
        <v>3000</v>
      </c>
      <c r="L20" s="50">
        <f>B20/K20</f>
        <v>0</v>
      </c>
      <c r="M20" s="214">
        <v>2300</v>
      </c>
      <c r="N20" s="50">
        <f>B20/M20</f>
        <v>0</v>
      </c>
      <c r="O20" s="214">
        <v>2600</v>
      </c>
      <c r="P20" s="50">
        <f>$B20/O20</f>
        <v>0</v>
      </c>
      <c r="Q20" s="214">
        <v>2500</v>
      </c>
      <c r="R20" s="51">
        <f>$B20/Q20</f>
        <v>0</v>
      </c>
      <c r="S20" s="215">
        <v>3400</v>
      </c>
      <c r="T20" s="50">
        <f>B20/S20</f>
        <v>0</v>
      </c>
      <c r="U20" s="214">
        <v>2600</v>
      </c>
      <c r="V20" s="50">
        <f>B20/U20</f>
        <v>0</v>
      </c>
      <c r="W20" s="214">
        <v>2900</v>
      </c>
      <c r="X20" s="50">
        <f>$B20/W20</f>
        <v>0</v>
      </c>
      <c r="Y20" s="214">
        <v>2800</v>
      </c>
      <c r="Z20" s="52">
        <f>$B20/Y20</f>
        <v>0</v>
      </c>
      <c r="AA20" s="213">
        <v>3400</v>
      </c>
      <c r="AB20" s="50">
        <f>B20/AA20</f>
        <v>0</v>
      </c>
      <c r="AC20" s="214">
        <v>2600</v>
      </c>
      <c r="AD20" s="50">
        <f>B20/AC20</f>
        <v>0</v>
      </c>
      <c r="AE20" s="214">
        <v>2900</v>
      </c>
      <c r="AF20" s="50">
        <f>$B20/AE20</f>
        <v>0</v>
      </c>
      <c r="AG20" s="214">
        <v>2800</v>
      </c>
      <c r="AH20" s="51">
        <f>$B20/AG20</f>
        <v>0</v>
      </c>
      <c r="AI20" s="215">
        <v>3400</v>
      </c>
      <c r="AJ20" s="50">
        <f>B20/AI20</f>
        <v>0</v>
      </c>
      <c r="AK20" s="214">
        <v>2600</v>
      </c>
      <c r="AL20" s="52">
        <f>B20/AK20</f>
        <v>0</v>
      </c>
      <c r="AM20" s="213">
        <v>3400</v>
      </c>
      <c r="AN20" s="50">
        <f>B20/AM20</f>
        <v>0</v>
      </c>
      <c r="AO20" s="214">
        <v>2600</v>
      </c>
      <c r="AP20" s="50">
        <f>B20/AO20</f>
        <v>0</v>
      </c>
    </row>
    <row r="21" spans="1:42" s="22" customFormat="1" ht="15" customHeight="1" x14ac:dyDescent="0.25">
      <c r="A21" s="270" t="s">
        <v>20</v>
      </c>
      <c r="B21" s="271">
        <v>960</v>
      </c>
      <c r="C21" s="272">
        <v>800</v>
      </c>
      <c r="D21" s="273">
        <f>B21/C21</f>
        <v>1.2</v>
      </c>
      <c r="E21" s="274">
        <v>1000</v>
      </c>
      <c r="F21" s="275">
        <f>B21/E21</f>
        <v>0.96</v>
      </c>
      <c r="G21" s="276">
        <v>1200</v>
      </c>
      <c r="H21" s="277">
        <f>B21/G21</f>
        <v>0.8</v>
      </c>
      <c r="I21" s="278">
        <v>1200</v>
      </c>
      <c r="J21" s="279">
        <f>B21/I21</f>
        <v>0.8</v>
      </c>
      <c r="K21" s="280">
        <v>1500</v>
      </c>
      <c r="L21" s="281">
        <f>B21/K21</f>
        <v>0.64</v>
      </c>
      <c r="M21" s="282">
        <v>1500</v>
      </c>
      <c r="N21" s="281">
        <f>B21/M21</f>
        <v>0.64</v>
      </c>
      <c r="O21" s="282">
        <v>1500</v>
      </c>
      <c r="P21" s="281">
        <f>$B21/O21</f>
        <v>0.64</v>
      </c>
      <c r="Q21" s="282">
        <v>1500</v>
      </c>
      <c r="R21" s="283">
        <f>$B21/Q21</f>
        <v>0.64</v>
      </c>
      <c r="S21" s="284">
        <v>1500</v>
      </c>
      <c r="T21" s="281">
        <f>B21/S21</f>
        <v>0.64</v>
      </c>
      <c r="U21" s="282">
        <v>1500</v>
      </c>
      <c r="V21" s="281">
        <f>B21/U21</f>
        <v>0.64</v>
      </c>
      <c r="W21" s="282">
        <v>1500</v>
      </c>
      <c r="X21" s="281">
        <f>$B21/W21</f>
        <v>0.64</v>
      </c>
      <c r="Y21" s="282">
        <v>1500</v>
      </c>
      <c r="Z21" s="285">
        <f>$B21/Y21</f>
        <v>0.64</v>
      </c>
      <c r="AA21" s="280">
        <v>1500</v>
      </c>
      <c r="AB21" s="281">
        <f>B21/AA21</f>
        <v>0.64</v>
      </c>
      <c r="AC21" s="282">
        <v>1500</v>
      </c>
      <c r="AD21" s="281">
        <f>B21/AC21</f>
        <v>0.64</v>
      </c>
      <c r="AE21" s="282">
        <v>1500</v>
      </c>
      <c r="AF21" s="281">
        <f>$B21/AE21</f>
        <v>0.64</v>
      </c>
      <c r="AG21" s="282">
        <v>1500</v>
      </c>
      <c r="AH21" s="283">
        <f>$B21/AG21</f>
        <v>0.64</v>
      </c>
      <c r="AI21" s="284">
        <v>1500</v>
      </c>
      <c r="AJ21" s="281">
        <f>B21/AI21</f>
        <v>0.64</v>
      </c>
      <c r="AK21" s="282">
        <v>1500</v>
      </c>
      <c r="AL21" s="285">
        <f>B21/AK21</f>
        <v>0.64</v>
      </c>
      <c r="AM21" s="280">
        <v>1500</v>
      </c>
      <c r="AN21" s="281">
        <f>B21/AM21</f>
        <v>0.64</v>
      </c>
      <c r="AO21" s="282">
        <v>1500</v>
      </c>
      <c r="AP21" s="281">
        <f>B21/AO21</f>
        <v>0.64</v>
      </c>
    </row>
    <row r="22" spans="1:42" s="77" customFormat="1" ht="13.5" customHeight="1" x14ac:dyDescent="0.35">
      <c r="A22" s="121" t="s">
        <v>90</v>
      </c>
      <c r="B22" s="72"/>
      <c r="C22" s="73"/>
      <c r="D22" s="74"/>
      <c r="E22" s="73"/>
      <c r="F22" s="74"/>
      <c r="G22" s="75"/>
      <c r="H22" s="76"/>
      <c r="I22" s="75"/>
      <c r="J22" s="76"/>
      <c r="N22" s="78"/>
      <c r="P22" s="78"/>
      <c r="R22" s="78"/>
      <c r="X22" s="78"/>
      <c r="Z22" s="78"/>
      <c r="AF22" s="78"/>
      <c r="AH22" s="78"/>
    </row>
    <row r="23" spans="1:42" x14ac:dyDescent="0.35">
      <c r="A23" s="122" t="s">
        <v>91</v>
      </c>
    </row>
    <row r="24" spans="1:42" x14ac:dyDescent="0.35">
      <c r="A24" s="122" t="s">
        <v>92</v>
      </c>
    </row>
    <row r="25" spans="1:42" x14ac:dyDescent="0.35">
      <c r="A25" s="123" t="s">
        <v>105</v>
      </c>
    </row>
    <row r="26" spans="1:42" x14ac:dyDescent="0.35">
      <c r="A26" s="341"/>
      <c r="B26" s="341"/>
      <c r="C26" s="341"/>
      <c r="D26" s="341"/>
      <c r="E26" s="341"/>
      <c r="F26" s="341"/>
    </row>
    <row r="27" spans="1:42" x14ac:dyDescent="0.35">
      <c r="A27" s="461" t="s">
        <v>111</v>
      </c>
    </row>
    <row r="28" spans="1:42" x14ac:dyDescent="0.35">
      <c r="A28" s="461" t="s">
        <v>112</v>
      </c>
    </row>
  </sheetData>
  <sheetProtection algorithmName="SHA-512" hashValue="rEPxhHsWp4YOOOAOJbJcP68zoPQifrzUJinXoUXmLyuC805zY2ItNPfPzDxIBNIOUyVG8c7ScnbHvbKRzEcW4Q==" saltValue="Tk8LTo6mUawaIaQNFpXCwA==" spinCount="100000" sheet="1" objects="1" scenarios="1"/>
  <mergeCells count="88">
    <mergeCell ref="A26:F26"/>
    <mergeCell ref="AK15:AK17"/>
    <mergeCell ref="AL15:AL17"/>
    <mergeCell ref="AM15:AM17"/>
    <mergeCell ref="AN15:AN17"/>
    <mergeCell ref="Y15:Y17"/>
    <mergeCell ref="Z15:Z17"/>
    <mergeCell ref="AA15:AA17"/>
    <mergeCell ref="AB15:AB17"/>
    <mergeCell ref="Q15:Q17"/>
    <mergeCell ref="R15:R17"/>
    <mergeCell ref="AC15:AC17"/>
    <mergeCell ref="AD15:AD17"/>
    <mergeCell ref="S15:S17"/>
    <mergeCell ref="T15:T17"/>
    <mergeCell ref="U15:U17"/>
    <mergeCell ref="AP15:AP17"/>
    <mergeCell ref="AE15:AE17"/>
    <mergeCell ref="AF15:AF17"/>
    <mergeCell ref="AG15:AG17"/>
    <mergeCell ref="AH15:AH17"/>
    <mergeCell ref="AI15:AI17"/>
    <mergeCell ref="AJ15:AJ17"/>
    <mergeCell ref="AO15:AO17"/>
    <mergeCell ref="V15:V17"/>
    <mergeCell ref="W15:W17"/>
    <mergeCell ref="X15:X17"/>
    <mergeCell ref="L15:L17"/>
    <mergeCell ref="M15:M17"/>
    <mergeCell ref="N15:N17"/>
    <mergeCell ref="O15:O17"/>
    <mergeCell ref="P15:P17"/>
    <mergeCell ref="G15:G17"/>
    <mergeCell ref="H15:H17"/>
    <mergeCell ref="I15:I17"/>
    <mergeCell ref="J15:J17"/>
    <mergeCell ref="K15:K17"/>
    <mergeCell ref="A15:B17"/>
    <mergeCell ref="C15:C17"/>
    <mergeCell ref="D15:D17"/>
    <mergeCell ref="E15:E17"/>
    <mergeCell ref="F15:F17"/>
    <mergeCell ref="AN7:AN9"/>
    <mergeCell ref="AO7:AO9"/>
    <mergeCell ref="AP7:AP9"/>
    <mergeCell ref="AG7:AG9"/>
    <mergeCell ref="AH7:AH9"/>
    <mergeCell ref="AI7:AI9"/>
    <mergeCell ref="AJ7:AJ9"/>
    <mergeCell ref="AK7:AK9"/>
    <mergeCell ref="AL7:AL9"/>
    <mergeCell ref="AM7:AM9"/>
    <mergeCell ref="S7:S9"/>
    <mergeCell ref="T7:T9"/>
    <mergeCell ref="AE7:AE9"/>
    <mergeCell ref="AF7:AF9"/>
    <mergeCell ref="U7:U9"/>
    <mergeCell ref="V7:V9"/>
    <mergeCell ref="W7:W9"/>
    <mergeCell ref="X7:X9"/>
    <mergeCell ref="Y7:Y9"/>
    <mergeCell ref="Z7:Z9"/>
    <mergeCell ref="AA7:AA9"/>
    <mergeCell ref="AB7:AB9"/>
    <mergeCell ref="AC7:AC9"/>
    <mergeCell ref="AD7:AD9"/>
    <mergeCell ref="N7:N9"/>
    <mergeCell ref="O7:O9"/>
    <mergeCell ref="P7:P9"/>
    <mergeCell ref="Q7:Q9"/>
    <mergeCell ref="R7:R9"/>
    <mergeCell ref="I7:I9"/>
    <mergeCell ref="J7:J9"/>
    <mergeCell ref="K7:K9"/>
    <mergeCell ref="L7:L9"/>
    <mergeCell ref="M7:M9"/>
    <mergeCell ref="C6:H6"/>
    <mergeCell ref="C7:C9"/>
    <mergeCell ref="D7:D9"/>
    <mergeCell ref="E7:E9"/>
    <mergeCell ref="F7:F9"/>
    <mergeCell ref="G7:G9"/>
    <mergeCell ref="H7:H9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A9CC36-1CA7-42A7-B906-82B3F6392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D49068-9677-407B-8EBD-BE8EF10808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20B05F-34E7-460D-AB0B-3371E6F5A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GMP Drink Mix</vt:lpstr>
      <vt:lpstr>GMP READY</vt:lpstr>
      <vt:lpstr>GMP ULTRA-Vanilla</vt:lpstr>
      <vt:lpstr>GMP ULTRA-Lemonade</vt:lpstr>
      <vt:lpstr>GMP Mix-In</vt:lpstr>
    </vt:vector>
  </TitlesOfParts>
  <Company>SHS North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msavko</dc:creator>
  <cp:lastModifiedBy>POWERS Rachel</cp:lastModifiedBy>
  <cp:lastPrinted>2018-06-08T15:41:20Z</cp:lastPrinted>
  <dcterms:created xsi:type="dcterms:W3CDTF">2007-01-05T19:49:04Z</dcterms:created>
  <dcterms:modified xsi:type="dcterms:W3CDTF">2023-02-17T16:52:33Z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